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680" windowHeight="5850" activeTab="3"/>
  </bookViews>
  <sheets>
    <sheet name="ConventionTaxTable" sheetId="1" r:id="rId1"/>
    <sheet name="TouristTaxTable" sheetId="2" r:id="rId2"/>
    <sheet name="SportsTaxTable" sheetId="3" r:id="rId3"/>
    <sheet name="FoodBevarageTable" sheetId="4" r:id="rId4"/>
    <sheet name="HomelessTable" sheetId="5" r:id="rId5"/>
  </sheets>
  <externalReferences>
    <externalReference r:id="rId8"/>
  </externalReferences>
  <definedNames>
    <definedName name="ConventionTaxTable">'[1]ConventionTaxTable'!$A$1:$L$18</definedName>
    <definedName name="FoodandBeverageDistribution">'[1]FoodandBeverageTaxTable'!$A$22:$G$39</definedName>
    <definedName name="FoodandBeverageTaxTable">'[1]FoodandBeverageTaxTable'!$A$1:$I$18</definedName>
    <definedName name="HomlessTaxTable">'[1]HomelessTaxTable'!$A$1:$K$19</definedName>
    <definedName name="MonthlyTable">'[1]MonthlyTotals'!$A$3:$H$11</definedName>
    <definedName name="SportsTaxTable">'[1]SportsTaxTable'!$A$1:$I$18</definedName>
    <definedName name="TouristDistributionTable">'[1]TouristTaxTable'!$A$22:$I$39</definedName>
    <definedName name="TouristTaxTable">'[1]TouristTaxTable'!$A$1:$I$18</definedName>
    <definedName name="TwoYears">'[1]MonthlyTotals'!$A$2:$H$12</definedName>
  </definedNames>
  <calcPr fullCalcOnLoad="1"/>
</workbook>
</file>

<file path=xl/sharedStrings.xml><?xml version="1.0" encoding="utf-8"?>
<sst xmlns="http://schemas.openxmlformats.org/spreadsheetml/2006/main" count="158" uniqueCount="94">
  <si>
    <t xml:space="preserve">Metropolitan Dade County - Convention Development And Tourist Tax </t>
  </si>
  <si>
    <t xml:space="preserve">Analysis of 2% Tourist Development Room </t>
  </si>
  <si>
    <t xml:space="preserve">For Fiscal </t>
  </si>
  <si>
    <t>-</t>
  </si>
  <si>
    <t>Distribution Month</t>
  </si>
  <si>
    <t>CountySupport</t>
  </si>
  <si>
    <t>Balance</t>
  </si>
  <si>
    <t>TDC 850,000</t>
  </si>
  <si>
    <t>GMCVB</t>
  </si>
  <si>
    <t>Cultural Affiars</t>
  </si>
  <si>
    <t>City Of Miami</t>
  </si>
  <si>
    <t>Miami Dade</t>
  </si>
  <si>
    <t>TotalDist</t>
  </si>
  <si>
    <t>Month</t>
  </si>
  <si>
    <t>Year</t>
  </si>
  <si>
    <t>Analysis of 2% Tourist Development Sur Tax Hotel/Motel Food and Beverage</t>
  </si>
  <si>
    <t>TDC 100,000</t>
  </si>
  <si>
    <t xml:space="preserve">Metropolitan Dade County - Convention Development and Tourist </t>
  </si>
  <si>
    <t xml:space="preserve">                                               Analysis of the 3% Convention Development Tax</t>
  </si>
  <si>
    <t xml:space="preserve">                               Fiscal Year</t>
  </si>
  <si>
    <t xml:space="preserve">Collection </t>
  </si>
  <si>
    <t>Dade County</t>
  </si>
  <si>
    <t>Collection Fee</t>
  </si>
  <si>
    <t>Change</t>
  </si>
  <si>
    <t>Distribution</t>
  </si>
  <si>
    <t xml:space="preserve">Analysis of 1% Professional Sports Franchise Facility </t>
  </si>
  <si>
    <t>for fiscal year</t>
  </si>
  <si>
    <t>Coll.</t>
  </si>
  <si>
    <t>Gross</t>
  </si>
  <si>
    <t>Net</t>
  </si>
  <si>
    <t>% Change</t>
  </si>
  <si>
    <t xml:space="preserve">Distribution </t>
  </si>
  <si>
    <t>Subfund 154</t>
  </si>
  <si>
    <t>Metropolitan Dade County - Convention Development Room Tax</t>
  </si>
  <si>
    <t>Analysis of 2% Tourist  Development Room Tax</t>
  </si>
  <si>
    <t>For Fiscal Year</t>
  </si>
  <si>
    <t>CollectionFee</t>
  </si>
  <si>
    <t xml:space="preserve">  Net            </t>
  </si>
  <si>
    <t>Subfund151</t>
  </si>
  <si>
    <t>25.14%</t>
  </si>
  <si>
    <t>11.24%</t>
  </si>
  <si>
    <t>-1.99%</t>
  </si>
  <si>
    <t>0.10%</t>
  </si>
  <si>
    <t>20.93%</t>
  </si>
  <si>
    <t>16.28%</t>
  </si>
  <si>
    <t>24.70%</t>
  </si>
  <si>
    <t>17.77%</t>
  </si>
  <si>
    <t>13.07%</t>
  </si>
  <si>
    <t>13.83%</t>
  </si>
  <si>
    <t>12.17%</t>
  </si>
  <si>
    <t>18.35%</t>
  </si>
  <si>
    <t>.</t>
  </si>
  <si>
    <t>4.32%</t>
  </si>
  <si>
    <t>5.11%</t>
  </si>
  <si>
    <t>Subfund 162</t>
  </si>
  <si>
    <t xml:space="preserve">Distribution to </t>
  </si>
  <si>
    <t>10.37%</t>
  </si>
  <si>
    <t>23.46%</t>
  </si>
  <si>
    <t>8.37%</t>
  </si>
  <si>
    <t>12.10%</t>
  </si>
  <si>
    <t>15.49%</t>
  </si>
  <si>
    <t>23.38%</t>
  </si>
  <si>
    <t>-2.48%</t>
  </si>
  <si>
    <t>Metropolitan Dade County - Convention Development and Tourist Tax</t>
  </si>
  <si>
    <t xml:space="preserve"> </t>
  </si>
  <si>
    <t>Analysis of 2% Tourist  Development Sur Tax Hotel/Motel Food and Beverage</t>
  </si>
  <si>
    <t>Subfund152</t>
  </si>
  <si>
    <t>-17.32%</t>
  </si>
  <si>
    <t>8.59%</t>
  </si>
  <si>
    <t>9.12%</t>
  </si>
  <si>
    <t>8.22%</t>
  </si>
  <si>
    <t>7.32%</t>
  </si>
  <si>
    <t>-1.63%</t>
  </si>
  <si>
    <t>15.43%</t>
  </si>
  <si>
    <t>5.14%</t>
  </si>
  <si>
    <t>17.91%</t>
  </si>
  <si>
    <t>-10.25%</t>
  </si>
  <si>
    <t>Analysis of 1% Homeless &amp; Spouse Abuse Tax</t>
  </si>
  <si>
    <t>Alcoholic License Food and Beverage</t>
  </si>
  <si>
    <t>See Chart</t>
  </si>
  <si>
    <t xml:space="preserve">See Chart </t>
  </si>
  <si>
    <t xml:space="preserve">% </t>
  </si>
  <si>
    <t>Subfund 155</t>
  </si>
  <si>
    <t>Homeless Trust</t>
  </si>
  <si>
    <t>Domestic Violence</t>
  </si>
  <si>
    <t>23.81%</t>
  </si>
  <si>
    <t>15.73%</t>
  </si>
  <si>
    <t>8.48%</t>
  </si>
  <si>
    <t>10.80%</t>
  </si>
  <si>
    <t>1.25%</t>
  </si>
  <si>
    <t>10.73%</t>
  </si>
  <si>
    <t>15.04%</t>
  </si>
  <si>
    <t>12.64%</t>
  </si>
  <si>
    <t>8.88%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</si>
</sst>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mmmm\-yy"/>
    <numFmt numFmtId="166" formatCode="&quot;$&quot;#,##0.00"/>
    <numFmt numFmtId="167" formatCode="&quot;$&quot;#,##0"/>
    <numFmt numFmtId="168" formatCode="mmmm"/>
    <numFmt numFmtId="169" formatCode="&quot;$&quot;#,##0;\-0;;@\ "/>
    <numFmt numFmtId="170" formatCode="0.0000"/>
    <numFmt numFmtId="171" formatCode="&quot;$&quot;##,#00;\-0;;@\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mmm"/>
    <numFmt numFmtId="176" formatCode="0.0%"/>
    <numFmt numFmtId="177" formatCode="\$#,##0"/>
    <numFmt numFmtId="178" formatCode="\$#,##0;\-0;;@\ "/>
    <numFmt numFmtId="179" formatCode="\$#,##0_);[Red]\(\$#,##0\)"/>
    <numFmt numFmtId="180" formatCode="\$##,#00;\-0;;@\ "/>
    <numFmt numFmtId="181" formatCode="#,##0.00000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3"/>
      <color indexed="8"/>
      <name val="Arial"/>
      <family val="0"/>
    </font>
    <font>
      <sz val="8"/>
      <color indexed="8"/>
      <name val="Arial"/>
      <family val="0"/>
    </font>
    <font>
      <b/>
      <sz val="23"/>
      <color indexed="8"/>
      <name val="Arial"/>
      <family val="0"/>
    </font>
    <font>
      <b/>
      <sz val="27.5"/>
      <color indexed="8"/>
      <name val="Arial"/>
      <family val="0"/>
    </font>
    <font>
      <sz val="9.2"/>
      <color indexed="8"/>
      <name val="Arial"/>
      <family val="0"/>
    </font>
    <font>
      <sz val="19.5"/>
      <color indexed="8"/>
      <name val="Arial"/>
      <family val="0"/>
    </font>
    <font>
      <b/>
      <sz val="19.5"/>
      <color indexed="8"/>
      <name val="Arial"/>
      <family val="0"/>
    </font>
    <font>
      <b/>
      <sz val="23.5"/>
      <color indexed="8"/>
      <name val="Arial"/>
      <family val="0"/>
    </font>
    <font>
      <sz val="7.35"/>
      <color indexed="8"/>
      <name val="Arial"/>
      <family val="0"/>
    </font>
    <font>
      <sz val="20.5"/>
      <color indexed="8"/>
      <name val="Arial"/>
      <family val="0"/>
    </font>
    <font>
      <b/>
      <sz val="20.5"/>
      <color indexed="8"/>
      <name val="Arial"/>
      <family val="0"/>
    </font>
    <font>
      <b/>
      <sz val="24.75"/>
      <color indexed="8"/>
      <name val="Arial"/>
      <family val="0"/>
    </font>
    <font>
      <sz val="11"/>
      <color indexed="8"/>
      <name val="Arial"/>
      <family val="0"/>
    </font>
    <font>
      <sz val="20"/>
      <color indexed="8"/>
      <name val="Arial"/>
      <family val="0"/>
    </font>
    <font>
      <b/>
      <sz val="20"/>
      <color indexed="8"/>
      <name val="Arial"/>
      <family val="0"/>
    </font>
    <font>
      <sz val="8.75"/>
      <color indexed="8"/>
      <name val="Arial"/>
      <family val="0"/>
    </font>
    <font>
      <b/>
      <sz val="24"/>
      <color indexed="8"/>
      <name val="Arial"/>
      <family val="0"/>
    </font>
    <font>
      <sz val="8.05"/>
      <color indexed="8"/>
      <name val="Arial"/>
      <family val="0"/>
    </font>
    <font>
      <sz val="18.25"/>
      <color indexed="8"/>
      <name val="Arial"/>
      <family val="0"/>
    </font>
    <font>
      <b/>
      <sz val="18.25"/>
      <color indexed="8"/>
      <name val="Arial"/>
      <family val="0"/>
    </font>
    <font>
      <b/>
      <sz val="22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0" borderId="0" xfId="0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0" fillId="8" borderId="0" xfId="0" applyFill="1" applyAlignment="1">
      <alignment/>
    </xf>
    <xf numFmtId="8" fontId="0" fillId="8" borderId="0" xfId="0" applyNumberFormat="1" applyFill="1" applyAlignment="1">
      <alignment/>
    </xf>
    <xf numFmtId="8" fontId="0" fillId="0" borderId="0" xfId="0" applyNumberFormat="1" applyAlignment="1">
      <alignment/>
    </xf>
    <xf numFmtId="0" fontId="0" fillId="25" borderId="0" xfId="0" applyFill="1" applyAlignment="1">
      <alignment/>
    </xf>
    <xf numFmtId="10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10" fontId="1" fillId="0" borderId="0" xfId="0" applyNumberFormat="1" applyFont="1" applyFill="1" applyAlignment="1">
      <alignment horizontal="right"/>
    </xf>
    <xf numFmtId="0" fontId="0" fillId="6" borderId="0" xfId="0" applyFill="1" applyAlignment="1">
      <alignment/>
    </xf>
    <xf numFmtId="8" fontId="0" fillId="6" borderId="0" xfId="0" applyNumberFormat="1" applyFill="1" applyAlignment="1">
      <alignment/>
    </xf>
    <xf numFmtId="10" fontId="0" fillId="6" borderId="0" xfId="0" applyNumberFormat="1" applyFill="1" applyAlignment="1">
      <alignment/>
    </xf>
    <xf numFmtId="166" fontId="0" fillId="0" borderId="0" xfId="0" applyNumberFormat="1" applyAlignment="1">
      <alignment/>
    </xf>
    <xf numFmtId="10" fontId="0" fillId="0" borderId="0" xfId="0" applyNumberFormat="1" applyAlignment="1">
      <alignment horizontal="right"/>
    </xf>
    <xf numFmtId="0" fontId="0" fillId="26" borderId="0" xfId="0" applyFill="1" applyAlignment="1">
      <alignment/>
    </xf>
    <xf numFmtId="166" fontId="0" fillId="24" borderId="0" xfId="0" applyNumberFormat="1" applyFill="1" applyAlignment="1">
      <alignment/>
    </xf>
    <xf numFmtId="10" fontId="0" fillId="24" borderId="0" xfId="0" applyNumberFormat="1" applyFill="1" applyAlignment="1">
      <alignment horizontal="right"/>
    </xf>
    <xf numFmtId="166" fontId="0" fillId="8" borderId="0" xfId="0" applyNumberFormat="1" applyFill="1" applyAlignment="1">
      <alignment/>
    </xf>
    <xf numFmtId="10" fontId="0" fillId="8" borderId="0" xfId="0" applyNumberFormat="1" applyFill="1" applyAlignment="1">
      <alignment horizontal="right"/>
    </xf>
    <xf numFmtId="166" fontId="0" fillId="26" borderId="0" xfId="0" applyNumberFormat="1" applyFill="1" applyAlignment="1">
      <alignment/>
    </xf>
    <xf numFmtId="10" fontId="0" fillId="26" borderId="0" xfId="0" applyNumberFormat="1" applyFill="1" applyAlignment="1">
      <alignment horizontal="right"/>
    </xf>
    <xf numFmtId="168" fontId="0" fillId="0" borderId="0" xfId="0" applyNumberFormat="1" applyAlignment="1">
      <alignment/>
    </xf>
    <xf numFmtId="170" fontId="0" fillId="0" borderId="0" xfId="0" applyNumberFormat="1" applyAlignment="1">
      <alignment/>
    </xf>
    <xf numFmtId="16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8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Convention Tax</a:t>
            </a:r>
          </a:p>
        </c:rich>
      </c:tx>
      <c:layout>
        <c:manualLayout>
          <c:xMode val="factor"/>
          <c:yMode val="factor"/>
          <c:x val="-0.008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1175"/>
          <c:w val="0.802"/>
          <c:h val="0.6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ConventionTaxTable!$D$3:$F$3</c:f>
              <c:strCache>
                <c:ptCount val="1"/>
                <c:pt idx="0">
                  <c:v>2005 - 2006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" sourceLinked="0"/>
              <c:spPr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$#,##0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ConventionTaxTable!$P$6:$P$17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ConventionTaxTable!$C$6:$C$17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ConventionTaxTable!$U$1:$W$1</c:f>
              <c:strCache>
                <c:ptCount val="1"/>
                <c:pt idx="0">
                  <c:v>2004 - 2005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ConventionTaxTable!$P$6:$P$17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ConventionTaxTable!$U$6:$U$17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5633944"/>
        <c:axId val="6487769"/>
      </c:barChart>
      <c:catAx>
        <c:axId val="15633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7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7769"/>
        <c:crosses val="autoZero"/>
        <c:auto val="1"/>
        <c:lblOffset val="100"/>
        <c:noMultiLvlLbl val="0"/>
      </c:catAx>
      <c:valAx>
        <c:axId val="6487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16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339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4125"/>
          <c:y val="0.048"/>
          <c:w val="0.08275"/>
          <c:h val="0.0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Tourist Tax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95"/>
          <c:w val="0.84275"/>
          <c:h val="0.7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TouristTaxTable!$D$30:$F$30</c:f>
              <c:strCache>
                <c:ptCount val="1"/>
                <c:pt idx="0">
                  <c:v>2005 - 2006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_);[Red]\(\$#,##0\)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TouristTaxTable!$N$6:$N$17</c:f>
              <c:strCache/>
            </c:strRef>
          </c:cat>
          <c:val>
            <c:numRef>
              <c:f>TouristTaxTable!$C$6:$C$17</c:f>
              <c:numCache/>
            </c:numRef>
          </c:val>
        </c:ser>
        <c:ser>
          <c:idx val="1"/>
          <c:order val="1"/>
          <c:tx>
            <c:strRef>
              <c:f>TouristTaxTable!$N$2:$P$2</c:f>
              <c:strCache>
                <c:ptCount val="1"/>
                <c:pt idx="0">
                  <c:v>2004 - 2005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TouristTaxTable!$N$6:$N$17</c:f>
              <c:strCache/>
            </c:strRef>
          </c:cat>
          <c:val>
            <c:numRef>
              <c:f>TouristTaxTable!$U$6:$U$17</c:f>
              <c:numCache/>
            </c:numRef>
          </c:val>
        </c:ser>
        <c:axId val="58389922"/>
        <c:axId val="55747251"/>
      </c:barChart>
      <c:dateAx>
        <c:axId val="58389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4725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5747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1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89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75"/>
          <c:y val="0.05875"/>
          <c:w val="0.1225"/>
          <c:h val="0.0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Sports Tax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2015"/>
          <c:w val="0.7565"/>
          <c:h val="0.6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SportsTaxTable!$C$4:$E$4</c:f>
              <c:strCache>
                <c:ptCount val="1"/>
                <c:pt idx="0">
                  <c:v>2005 - 2006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_);[Red]\(\$#,##0\)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SportsTaxTable!$N$7:$N$18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SportsTaxTable!$C$7:$C$18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SportsTaxTable!$M$4:$O$4</c:f>
              <c:strCache>
                <c:ptCount val="1"/>
                <c:pt idx="0">
                  <c:v>2004 - 2005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#,#0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SportsTaxTable!$N$7:$N$18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SportsTaxTable!$S$7:$S$18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1963212"/>
        <c:axId val="19233453"/>
      </c:barChart>
      <c:catAx>
        <c:axId val="31963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33453"/>
        <c:crosses val="autoZero"/>
        <c:auto val="1"/>
        <c:lblOffset val="100"/>
        <c:noMultiLvlLbl val="0"/>
      </c:catAx>
      <c:valAx>
        <c:axId val="19233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2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63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8025"/>
          <c:y val="0.0685"/>
          <c:w val="0.1455"/>
          <c:h val="0.1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Food and Beverage Tax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2015"/>
          <c:w val="0.783"/>
          <c:h val="0.6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FoodBevarageTable!$D$5:$F$5</c:f>
              <c:strCache>
                <c:ptCount val="1"/>
                <c:pt idx="0">
                  <c:v>2005 - 2006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_);[Red]\(\$#,##0\)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FoodBevarageTable!$O$8:$O$19</c:f>
              <c:strCache/>
            </c:strRef>
          </c:cat>
          <c:val>
            <c:numRef>
              <c:f>FoodBevarageTable!$C$8:$C$19</c:f>
              <c:numCache/>
            </c:numRef>
          </c:val>
        </c:ser>
        <c:ser>
          <c:idx val="1"/>
          <c:order val="1"/>
          <c:tx>
            <c:strRef>
              <c:f>FoodBevarageTable!$N$4:$P$4</c:f>
              <c:strCache>
                <c:ptCount val="1"/>
                <c:pt idx="0">
                  <c:v>2004 - 2005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FoodBevarageTable!$O$8:$O$19</c:f>
              <c:strCache/>
            </c:strRef>
          </c:cat>
          <c:val>
            <c:numRef>
              <c:f>FoodBevarageTable!$S$8:$S$19</c:f>
              <c:numCache/>
            </c:numRef>
          </c:val>
        </c:ser>
        <c:axId val="38883350"/>
        <c:axId val="14405831"/>
      </c:barChart>
      <c:dateAx>
        <c:axId val="38883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0583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4405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83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4125"/>
          <c:y val="0.03525"/>
          <c:w val="0.118"/>
          <c:h val="0.10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Homeless and Spouse Abuse Tax</a:t>
            </a:r>
          </a:p>
        </c:rich>
      </c:tx>
      <c:layout>
        <c:manualLayout>
          <c:xMode val="factor"/>
          <c:yMode val="factor"/>
          <c:x val="-0.005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1425"/>
          <c:w val="0.7905"/>
          <c:h val="0.6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HomelessTable!$E$5:$G$5</c:f>
              <c:strCache>
                <c:ptCount val="1"/>
                <c:pt idx="0">
                  <c:v>2005 - 2006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_);[Red]\(\$#,##0\)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HomelessTable!$R$8:$R$19</c:f>
              <c:strCache/>
            </c:strRef>
          </c:cat>
          <c:val>
            <c:numRef>
              <c:f>HomelessTable!$C$8:$C$19</c:f>
              <c:numCache/>
            </c:numRef>
          </c:val>
        </c:ser>
        <c:ser>
          <c:idx val="1"/>
          <c:order val="1"/>
          <c:tx>
            <c:strRef>
              <c:f>HomelessTable!$R$2:$T$2</c:f>
              <c:strCache>
                <c:ptCount val="1"/>
                <c:pt idx="0">
                  <c:v>2004 - 2005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HomelessTable!$R$8:$R$19</c:f>
              <c:strCache/>
            </c:strRef>
          </c:cat>
          <c:val>
            <c:numRef>
              <c:f>HomelessTable!$U$8:$U$19</c:f>
              <c:numCache/>
            </c:numRef>
          </c:val>
        </c:ser>
        <c:axId val="62543616"/>
        <c:axId val="26021633"/>
      </c:barChart>
      <c:dateAx>
        <c:axId val="62543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2163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6021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$Collected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436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5875"/>
          <c:y val="0.0315"/>
          <c:w val="0.09875"/>
          <c:h val="0.1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12</xdr:col>
      <xdr:colOff>523875</xdr:colOff>
      <xdr:row>47</xdr:row>
      <xdr:rowOff>47625</xdr:rowOff>
    </xdr:to>
    <xdr:graphicFrame>
      <xdr:nvGraphicFramePr>
        <xdr:cNvPr id="1" name="Chart 4"/>
        <xdr:cNvGraphicFramePr/>
      </xdr:nvGraphicFramePr>
      <xdr:xfrm>
        <a:off x="0" y="3400425"/>
        <a:ext cx="102298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8</xdr:col>
      <xdr:colOff>514350</xdr:colOff>
      <xdr:row>68</xdr:row>
      <xdr:rowOff>85725</xdr:rowOff>
    </xdr:to>
    <xdr:graphicFrame>
      <xdr:nvGraphicFramePr>
        <xdr:cNvPr id="1" name="Chart 2"/>
        <xdr:cNvGraphicFramePr/>
      </xdr:nvGraphicFramePr>
      <xdr:xfrm>
        <a:off x="0" y="7448550"/>
        <a:ext cx="87249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8</xdr:col>
      <xdr:colOff>723900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609600" y="3400425"/>
        <a:ext cx="73533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7</xdr:col>
      <xdr:colOff>314325</xdr:colOff>
      <xdr:row>70</xdr:row>
      <xdr:rowOff>142875</xdr:rowOff>
    </xdr:to>
    <xdr:graphicFrame>
      <xdr:nvGraphicFramePr>
        <xdr:cNvPr id="1" name="Chart 2"/>
        <xdr:cNvGraphicFramePr/>
      </xdr:nvGraphicFramePr>
      <xdr:xfrm>
        <a:off x="0" y="7610475"/>
        <a:ext cx="71056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38100</xdr:rowOff>
    </xdr:from>
    <xdr:to>
      <xdr:col>9</xdr:col>
      <xdr:colOff>990600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0" y="3438525"/>
        <a:ext cx="85725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xCollect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ventionTaxTable"/>
      <sheetName val="TouristTaxTable"/>
      <sheetName val="SportsTaxTable"/>
      <sheetName val="FoodandBeverageTaxTable"/>
      <sheetName val="HomelessTaxTable"/>
      <sheetName val="MonthlyTotals"/>
    </sheetNames>
    <definedNames>
      <definedName name="Macro1"/>
      <definedName name="Macro4"/>
      <definedName name="Macro7"/>
    </definedNames>
    <sheetDataSet>
      <sheetData sheetId="0">
        <row r="1">
          <cell r="C1" t="str">
            <v>Metropolitan Dade County - Convention Development and Tourist </v>
          </cell>
        </row>
        <row r="2">
          <cell r="A2" t="str">
            <v>                                               Analysis of the 3% Convention Development Tax</v>
          </cell>
        </row>
        <row r="3">
          <cell r="A3" t="str">
            <v>                               Fiscal Year</v>
          </cell>
          <cell r="D3">
            <v>2006</v>
          </cell>
          <cell r="E3" t="str">
            <v>-</v>
          </cell>
          <cell r="F3">
            <v>2007</v>
          </cell>
        </row>
        <row r="4">
          <cell r="A4" t="str">
            <v>Collection </v>
          </cell>
          <cell r="C4" t="str">
            <v>Dade County</v>
          </cell>
          <cell r="D4" t="str">
            <v>Collection Fee</v>
          </cell>
          <cell r="E4" t="str">
            <v>Distribution to </v>
          </cell>
          <cell r="F4" t="str">
            <v>Change</v>
          </cell>
          <cell r="G4" t="str">
            <v>Distribution</v>
          </cell>
        </row>
        <row r="5">
          <cell r="A5" t="str">
            <v>Month</v>
          </cell>
          <cell r="B5" t="str">
            <v>Year</v>
          </cell>
          <cell r="E5" t="str">
            <v>Subfund 162</v>
          </cell>
          <cell r="G5" t="str">
            <v>Month</v>
          </cell>
          <cell r="H5" t="str">
            <v>Year</v>
          </cell>
        </row>
        <row r="6">
          <cell r="A6">
            <v>10</v>
          </cell>
          <cell r="B6">
            <v>2006</v>
          </cell>
          <cell r="C6">
            <v>2165807.94</v>
          </cell>
          <cell r="D6">
            <v>43316.16</v>
          </cell>
          <cell r="E6">
            <v>2122491.78</v>
          </cell>
          <cell r="F6" t="str">
            <v>2.62%</v>
          </cell>
          <cell r="G6">
            <v>11</v>
          </cell>
          <cell r="H6">
            <v>2006</v>
          </cell>
        </row>
        <row r="7">
          <cell r="A7">
            <v>11</v>
          </cell>
          <cell r="B7">
            <v>2006</v>
          </cell>
          <cell r="C7">
            <v>2508692.69</v>
          </cell>
          <cell r="D7">
            <v>50173.85</v>
          </cell>
          <cell r="E7">
            <v>2458518.84</v>
          </cell>
          <cell r="F7" t="str">
            <v>4.23%</v>
          </cell>
          <cell r="G7">
            <v>12</v>
          </cell>
          <cell r="H7">
            <v>2006</v>
          </cell>
        </row>
        <row r="8">
          <cell r="A8">
            <v>12</v>
          </cell>
          <cell r="B8">
            <v>2006</v>
          </cell>
          <cell r="C8">
            <v>3422843.31</v>
          </cell>
          <cell r="D8">
            <v>68456.87</v>
          </cell>
          <cell r="E8">
            <v>3354386.44</v>
          </cell>
          <cell r="F8" t="str">
            <v>0.46%</v>
          </cell>
          <cell r="G8">
            <v>1</v>
          </cell>
          <cell r="H8">
            <v>2007</v>
          </cell>
        </row>
        <row r="9">
          <cell r="A9">
            <v>1</v>
          </cell>
          <cell r="B9">
            <v>2007</v>
          </cell>
          <cell r="C9">
            <v>3866124.44</v>
          </cell>
          <cell r="D9">
            <v>77322.49</v>
          </cell>
          <cell r="E9">
            <v>3788801.95</v>
          </cell>
          <cell r="F9" t="str">
            <v>7.02%</v>
          </cell>
          <cell r="G9">
            <v>2</v>
          </cell>
          <cell r="H9">
            <v>2007</v>
          </cell>
        </row>
        <row r="18">
          <cell r="C18">
            <v>11963468.379999999</v>
          </cell>
          <cell r="D18">
            <v>239269.37</v>
          </cell>
          <cell r="E18">
            <v>11724199.009999998</v>
          </cell>
          <cell r="F18">
            <v>0.03695722097026133</v>
          </cell>
        </row>
      </sheetData>
      <sheetData sheetId="1">
        <row r="1">
          <cell r="C1" t="str">
            <v>Metropolitan Dade County - Convention Development Room Tax</v>
          </cell>
        </row>
        <row r="2">
          <cell r="C2" t="str">
            <v>Analysis of 2% Tourist  Development Room Tax</v>
          </cell>
        </row>
        <row r="3">
          <cell r="C3" t="str">
            <v>For Fiscal Year</v>
          </cell>
          <cell r="D3">
            <v>2006</v>
          </cell>
          <cell r="E3" t="str">
            <v>-</v>
          </cell>
          <cell r="F3">
            <v>2007</v>
          </cell>
        </row>
        <row r="4">
          <cell r="B4" t="str">
            <v>Collection </v>
          </cell>
          <cell r="C4" t="str">
            <v>Gross</v>
          </cell>
          <cell r="D4" t="str">
            <v>CollectionFee</v>
          </cell>
          <cell r="E4" t="str">
            <v>  Net            </v>
          </cell>
          <cell r="F4" t="str">
            <v>% Change</v>
          </cell>
          <cell r="G4" t="str">
            <v>Distribution </v>
          </cell>
          <cell r="I4" t="str">
            <v>Subfund151</v>
          </cell>
        </row>
        <row r="5">
          <cell r="B5" t="str">
            <v>Month</v>
          </cell>
          <cell r="G5" t="str">
            <v>Month</v>
          </cell>
        </row>
        <row r="6">
          <cell r="A6">
            <v>10</v>
          </cell>
          <cell r="B6">
            <v>2006</v>
          </cell>
          <cell r="C6">
            <v>887285.5</v>
          </cell>
          <cell r="D6">
            <v>26618.57</v>
          </cell>
          <cell r="E6">
            <v>860666.94</v>
          </cell>
          <cell r="F6" t="str">
            <v>1.35%</v>
          </cell>
          <cell r="G6">
            <v>11</v>
          </cell>
          <cell r="H6">
            <v>2006</v>
          </cell>
          <cell r="I6">
            <v>860666.94</v>
          </cell>
        </row>
        <row r="7">
          <cell r="A7">
            <v>11</v>
          </cell>
          <cell r="B7">
            <v>2006</v>
          </cell>
          <cell r="C7">
            <v>1025375.7</v>
          </cell>
          <cell r="D7">
            <v>30761.27</v>
          </cell>
          <cell r="E7">
            <v>994614.43</v>
          </cell>
          <cell r="F7" t="str">
            <v>7.77%</v>
          </cell>
          <cell r="G7">
            <v>12</v>
          </cell>
          <cell r="H7">
            <v>2006</v>
          </cell>
          <cell r="I7">
            <v>994614.43</v>
          </cell>
        </row>
        <row r="8">
          <cell r="A8">
            <v>12</v>
          </cell>
          <cell r="B8">
            <v>2006</v>
          </cell>
          <cell r="C8">
            <v>1449260.77</v>
          </cell>
          <cell r="D8">
            <v>43477.82</v>
          </cell>
          <cell r="E8">
            <v>1405782.94</v>
          </cell>
          <cell r="F8" t="str">
            <v>5.90%</v>
          </cell>
          <cell r="G8">
            <v>1</v>
          </cell>
          <cell r="H8">
            <v>2007</v>
          </cell>
          <cell r="I8">
            <v>1405782.94</v>
          </cell>
        </row>
        <row r="9">
          <cell r="A9">
            <v>1</v>
          </cell>
          <cell r="B9">
            <v>2007</v>
          </cell>
          <cell r="C9">
            <v>1399852.08</v>
          </cell>
          <cell r="D9">
            <v>41995.56</v>
          </cell>
          <cell r="E9">
            <v>1357856.52</v>
          </cell>
          <cell r="F9" t="str">
            <v>-3.08%</v>
          </cell>
          <cell r="G9">
            <v>2</v>
          </cell>
          <cell r="H9">
            <v>2007</v>
          </cell>
          <cell r="I9">
            <v>1357856.52</v>
          </cell>
        </row>
        <row r="18">
          <cell r="C18">
            <v>4761774.05</v>
          </cell>
          <cell r="D18">
            <v>142853.22</v>
          </cell>
          <cell r="E18">
            <v>4618920.83</v>
          </cell>
          <cell r="F18">
            <v>0.026295113118310898</v>
          </cell>
          <cell r="I18">
            <v>4618920.83</v>
          </cell>
        </row>
        <row r="22">
          <cell r="C22" t="str">
            <v>Metropolitan Dade County - Convention Development And Tourist Tax </v>
          </cell>
        </row>
        <row r="23">
          <cell r="C23" t="str">
            <v>Analysis of 2% Tourist Development Room </v>
          </cell>
        </row>
        <row r="24">
          <cell r="C24" t="str">
            <v>For Fiscal </v>
          </cell>
          <cell r="D24">
            <v>2006</v>
          </cell>
          <cell r="E24" t="str">
            <v>-</v>
          </cell>
          <cell r="F24">
            <v>2007</v>
          </cell>
        </row>
        <row r="25">
          <cell r="B25" t="str">
            <v>Distribution Month</v>
          </cell>
          <cell r="C25" t="str">
            <v>CountySupport</v>
          </cell>
          <cell r="D25" t="str">
            <v>Balance</v>
          </cell>
          <cell r="E25" t="str">
            <v>TDC 875,000</v>
          </cell>
          <cell r="F25" t="str">
            <v>GMCVB</v>
          </cell>
          <cell r="G25" t="str">
            <v>Cultural Affiars</v>
          </cell>
          <cell r="H25" t="str">
            <v>Miami Dade</v>
          </cell>
          <cell r="I25" t="str">
            <v>TotalDist</v>
          </cell>
        </row>
        <row r="26">
          <cell r="A26" t="str">
            <v>Month</v>
          </cell>
          <cell r="B26" t="str">
            <v>Year</v>
          </cell>
        </row>
        <row r="27">
          <cell r="A27">
            <v>10</v>
          </cell>
          <cell r="B27">
            <v>2006</v>
          </cell>
          <cell r="C27">
            <v>27785.9</v>
          </cell>
          <cell r="D27">
            <v>898410.64</v>
          </cell>
          <cell r="E27">
            <v>72916.66</v>
          </cell>
          <cell r="F27">
            <v>466129.88</v>
          </cell>
          <cell r="G27">
            <v>179682.05</v>
          </cell>
          <cell r="H27">
            <v>179682.05</v>
          </cell>
          <cell r="I27">
            <v>926196.54</v>
          </cell>
        </row>
        <row r="28">
          <cell r="A28">
            <v>11</v>
          </cell>
          <cell r="B28">
            <v>2006</v>
          </cell>
          <cell r="C28">
            <v>25820.01</v>
          </cell>
          <cell r="D28">
            <v>834846.93</v>
          </cell>
          <cell r="E28">
            <v>72916.66</v>
          </cell>
          <cell r="F28">
            <v>427991.69</v>
          </cell>
          <cell r="G28">
            <v>166969.29</v>
          </cell>
          <cell r="H28">
            <v>166969.29</v>
          </cell>
          <cell r="I28">
            <v>860666.94</v>
          </cell>
        </row>
        <row r="29">
          <cell r="A29">
            <v>12</v>
          </cell>
          <cell r="B29">
            <v>2006</v>
          </cell>
          <cell r="C29">
            <v>29838.43</v>
          </cell>
          <cell r="D29">
            <v>964776</v>
          </cell>
          <cell r="E29">
            <v>72916.66</v>
          </cell>
          <cell r="F29">
            <v>505948.94</v>
          </cell>
          <cell r="G29">
            <v>192955.2</v>
          </cell>
          <cell r="H29">
            <v>192955.2</v>
          </cell>
          <cell r="I29">
            <v>994614.43</v>
          </cell>
        </row>
        <row r="30">
          <cell r="A30">
            <v>1</v>
          </cell>
          <cell r="B30">
            <v>2007</v>
          </cell>
          <cell r="C30">
            <v>42173.49</v>
          </cell>
          <cell r="D30">
            <v>1363609.46</v>
          </cell>
          <cell r="E30">
            <v>72916.66</v>
          </cell>
          <cell r="F30">
            <v>745249.01</v>
          </cell>
          <cell r="G30">
            <v>272721.89</v>
          </cell>
          <cell r="H30">
            <v>272721.89</v>
          </cell>
          <cell r="I30">
            <v>1405782.94</v>
          </cell>
        </row>
        <row r="31">
          <cell r="A31">
            <v>2</v>
          </cell>
          <cell r="B31">
            <v>2007</v>
          </cell>
          <cell r="C31">
            <v>40735.7</v>
          </cell>
          <cell r="D31">
            <v>1317120.82</v>
          </cell>
          <cell r="E31">
            <v>72916.66</v>
          </cell>
          <cell r="F31">
            <v>717355.83</v>
          </cell>
          <cell r="G31">
            <v>263424.16</v>
          </cell>
          <cell r="H31">
            <v>263424.16</v>
          </cell>
          <cell r="I31">
            <v>1357856.52</v>
          </cell>
        </row>
        <row r="39">
          <cell r="C39">
            <v>166353.52999999997</v>
          </cell>
          <cell r="D39">
            <v>5378763.850000001</v>
          </cell>
          <cell r="E39">
            <v>364583.30000000005</v>
          </cell>
          <cell r="F39">
            <v>2862675.35</v>
          </cell>
          <cell r="G39">
            <v>1075752.59</v>
          </cell>
          <cell r="H39">
            <v>1075752.59</v>
          </cell>
          <cell r="I39">
            <v>5545117.37</v>
          </cell>
        </row>
      </sheetData>
      <sheetData sheetId="2">
        <row r="1">
          <cell r="B1" t="str">
            <v>Metropolitan Dade County - Convention Development and Tourist </v>
          </cell>
        </row>
        <row r="2">
          <cell r="B2" t="str">
            <v>Analysis of 1% Professional Sports Franchise Facility </v>
          </cell>
        </row>
        <row r="3">
          <cell r="B3" t="str">
            <v>for fiscal year</v>
          </cell>
          <cell r="C3">
            <v>2006</v>
          </cell>
          <cell r="D3" t="str">
            <v>-</v>
          </cell>
          <cell r="E3">
            <v>2007</v>
          </cell>
        </row>
        <row r="4">
          <cell r="A4" t="str">
            <v>Coll.</v>
          </cell>
          <cell r="C4" t="str">
            <v>Gross</v>
          </cell>
          <cell r="D4" t="str">
            <v>Collection Fee</v>
          </cell>
          <cell r="E4" t="str">
            <v>Net</v>
          </cell>
          <cell r="F4" t="str">
            <v>% Change</v>
          </cell>
          <cell r="G4" t="str">
            <v>Distribution </v>
          </cell>
          <cell r="H4" t="str">
            <v>Month</v>
          </cell>
          <cell r="I4" t="str">
            <v>Subfund 154</v>
          </cell>
        </row>
        <row r="5">
          <cell r="A5" t="str">
            <v>Month</v>
          </cell>
          <cell r="B5" t="str">
            <v>Year</v>
          </cell>
        </row>
        <row r="6">
          <cell r="A6">
            <v>10</v>
          </cell>
          <cell r="B6">
            <v>2006</v>
          </cell>
          <cell r="C6">
            <v>443642.75</v>
          </cell>
          <cell r="D6">
            <v>13309.28</v>
          </cell>
          <cell r="E6">
            <v>430333.47</v>
          </cell>
          <cell r="F6" t="str">
            <v>1.35%</v>
          </cell>
          <cell r="G6">
            <v>11</v>
          </cell>
          <cell r="H6">
            <v>2006</v>
          </cell>
          <cell r="I6">
            <v>430333.47</v>
          </cell>
        </row>
        <row r="7">
          <cell r="A7">
            <v>11</v>
          </cell>
          <cell r="B7">
            <v>2006</v>
          </cell>
          <cell r="C7">
            <v>512687.85</v>
          </cell>
          <cell r="D7">
            <v>15380.64</v>
          </cell>
          <cell r="E7">
            <v>497307.21</v>
          </cell>
          <cell r="F7" t="str">
            <v>7.77%</v>
          </cell>
          <cell r="G7">
            <v>12</v>
          </cell>
          <cell r="H7">
            <v>2006</v>
          </cell>
          <cell r="I7">
            <v>497307.21</v>
          </cell>
        </row>
        <row r="8">
          <cell r="A8">
            <v>12</v>
          </cell>
          <cell r="B8">
            <v>2006</v>
          </cell>
          <cell r="C8">
            <v>724630.38</v>
          </cell>
          <cell r="D8">
            <v>21738.91</v>
          </cell>
          <cell r="E8">
            <v>702891.47</v>
          </cell>
          <cell r="F8" t="str">
            <v>5.90%</v>
          </cell>
          <cell r="G8">
            <v>1</v>
          </cell>
          <cell r="H8">
            <v>2007</v>
          </cell>
          <cell r="I8">
            <v>702891.47</v>
          </cell>
        </row>
        <row r="9">
          <cell r="A9">
            <v>1</v>
          </cell>
          <cell r="B9">
            <v>2007</v>
          </cell>
          <cell r="C9">
            <v>699926.04</v>
          </cell>
          <cell r="D9">
            <v>20997.78</v>
          </cell>
          <cell r="E9">
            <v>678928.26</v>
          </cell>
          <cell r="F9" t="str">
            <v>-3.08%</v>
          </cell>
          <cell r="G9">
            <v>2</v>
          </cell>
          <cell r="H9">
            <v>2007</v>
          </cell>
          <cell r="I9">
            <v>678928.26</v>
          </cell>
        </row>
        <row r="18">
          <cell r="C18">
            <v>2380887.02</v>
          </cell>
          <cell r="D18">
            <v>71426.61</v>
          </cell>
          <cell r="E18">
            <v>2309460.41</v>
          </cell>
          <cell r="F18">
            <v>0.02629511305175014</v>
          </cell>
          <cell r="I18">
            <v>2309460.41</v>
          </cell>
        </row>
      </sheetData>
      <sheetData sheetId="3">
        <row r="1">
          <cell r="C1" t="str">
            <v>Metropolitan Dade County - Convention Development and Tourist Tax</v>
          </cell>
        </row>
        <row r="2">
          <cell r="A2" t="str">
            <v> </v>
          </cell>
          <cell r="C2" t="str">
            <v>Analysis of 2% Tourist  Development Sur Tax Hotel/Motel Food and Beverage</v>
          </cell>
        </row>
        <row r="3">
          <cell r="C3" t="str">
            <v>For Fiscal Year</v>
          </cell>
          <cell r="D3">
            <v>2006</v>
          </cell>
          <cell r="E3" t="str">
            <v>-</v>
          </cell>
          <cell r="F3">
            <v>2007</v>
          </cell>
        </row>
        <row r="4">
          <cell r="B4" t="str">
            <v>Collection </v>
          </cell>
          <cell r="C4" t="str">
            <v>Gross</v>
          </cell>
          <cell r="D4" t="str">
            <v>CollectionFee</v>
          </cell>
          <cell r="E4" t="str">
            <v>  Net            </v>
          </cell>
          <cell r="F4" t="str">
            <v>% Change</v>
          </cell>
          <cell r="G4" t="str">
            <v>Distribution </v>
          </cell>
          <cell r="I4" t="str">
            <v>Subfund152</v>
          </cell>
        </row>
        <row r="5">
          <cell r="B5" t="str">
            <v>Month</v>
          </cell>
          <cell r="G5" t="str">
            <v>Month</v>
          </cell>
        </row>
        <row r="6">
          <cell r="A6">
            <v>10</v>
          </cell>
          <cell r="B6">
            <v>2006</v>
          </cell>
          <cell r="C6">
            <v>325983.38</v>
          </cell>
          <cell r="D6">
            <v>9779.5</v>
          </cell>
          <cell r="E6">
            <v>316203.88</v>
          </cell>
          <cell r="F6" t="str">
            <v>6.94%</v>
          </cell>
          <cell r="G6">
            <v>11</v>
          </cell>
          <cell r="H6">
            <v>2006</v>
          </cell>
          <cell r="I6">
            <v>316203.88</v>
          </cell>
        </row>
        <row r="7">
          <cell r="A7">
            <v>11</v>
          </cell>
          <cell r="B7">
            <v>2006</v>
          </cell>
          <cell r="C7">
            <v>344769.02</v>
          </cell>
          <cell r="D7">
            <v>10343.07</v>
          </cell>
          <cell r="E7">
            <v>334425.95</v>
          </cell>
          <cell r="F7" t="str">
            <v>2.18%</v>
          </cell>
          <cell r="G7">
            <v>12</v>
          </cell>
          <cell r="H7">
            <v>2006</v>
          </cell>
          <cell r="I7">
            <v>334425.95</v>
          </cell>
        </row>
        <row r="8">
          <cell r="A8">
            <v>12</v>
          </cell>
          <cell r="B8">
            <v>2006</v>
          </cell>
          <cell r="C8">
            <v>486601.02</v>
          </cell>
          <cell r="D8">
            <v>14598.03</v>
          </cell>
          <cell r="E8">
            <v>472002.99</v>
          </cell>
          <cell r="F8" t="str">
            <v>7.47%</v>
          </cell>
          <cell r="G8">
            <v>1</v>
          </cell>
          <cell r="H8">
            <v>2007</v>
          </cell>
          <cell r="I8">
            <v>472002.99</v>
          </cell>
        </row>
        <row r="9">
          <cell r="A9">
            <v>1</v>
          </cell>
          <cell r="B9">
            <v>2007</v>
          </cell>
          <cell r="C9">
            <v>517423.08</v>
          </cell>
          <cell r="D9">
            <v>15522.69</v>
          </cell>
          <cell r="E9">
            <v>501900.39</v>
          </cell>
          <cell r="F9" t="str">
            <v>-1.11%</v>
          </cell>
          <cell r="G9">
            <v>2</v>
          </cell>
          <cell r="H9">
            <v>2007</v>
          </cell>
          <cell r="I9">
            <v>501900.39</v>
          </cell>
        </row>
        <row r="18">
          <cell r="C18">
            <v>1674776.5</v>
          </cell>
          <cell r="D18">
            <v>50243.29</v>
          </cell>
          <cell r="E18">
            <v>1624533.21</v>
          </cell>
          <cell r="F18">
            <v>0.03492992132789752</v>
          </cell>
          <cell r="I18">
            <v>1624533.21</v>
          </cell>
        </row>
        <row r="22">
          <cell r="C22" t="str">
            <v>Metropolitan Dade County - Convention Development And Tourist Tax </v>
          </cell>
        </row>
        <row r="23">
          <cell r="C23" t="str">
            <v>Analysis of 2% Tourist Development Sur Tax Hotel/Motel Food and Beverage</v>
          </cell>
        </row>
        <row r="24">
          <cell r="C24" t="str">
            <v>For Fiscal </v>
          </cell>
          <cell r="D24">
            <v>2006</v>
          </cell>
          <cell r="E24" t="str">
            <v>-</v>
          </cell>
          <cell r="F24">
            <v>2007</v>
          </cell>
        </row>
        <row r="25">
          <cell r="A25" t="str">
            <v>Distribution Month</v>
          </cell>
          <cell r="B25" t="str">
            <v>Month</v>
          </cell>
          <cell r="C25" t="str">
            <v>CountySupport</v>
          </cell>
          <cell r="D25" t="str">
            <v>Balance</v>
          </cell>
          <cell r="E25" t="str">
            <v>TDC 100,000</v>
          </cell>
          <cell r="F25" t="str">
            <v>GMCVB</v>
          </cell>
          <cell r="G25" t="str">
            <v>TotalDist</v>
          </cell>
        </row>
        <row r="26">
          <cell r="A26" t="str">
            <v>Month</v>
          </cell>
          <cell r="B26" t="str">
            <v>Year</v>
          </cell>
        </row>
        <row r="27">
          <cell r="A27">
            <v>10</v>
          </cell>
          <cell r="B27">
            <v>2006</v>
          </cell>
          <cell r="C27">
            <v>8302.19</v>
          </cell>
          <cell r="D27">
            <v>268437.57</v>
          </cell>
          <cell r="E27">
            <v>8333.33</v>
          </cell>
          <cell r="F27">
            <v>260104.24</v>
          </cell>
          <cell r="G27">
            <v>276739.76</v>
          </cell>
        </row>
        <row r="28">
          <cell r="A28">
            <v>11</v>
          </cell>
          <cell r="B28">
            <v>2006</v>
          </cell>
          <cell r="C28">
            <v>9486.12</v>
          </cell>
          <cell r="D28">
            <v>306717.76</v>
          </cell>
          <cell r="E28">
            <v>8333.33</v>
          </cell>
          <cell r="F28">
            <v>298384.43</v>
          </cell>
          <cell r="G28">
            <v>316203.88</v>
          </cell>
        </row>
        <row r="29">
          <cell r="A29">
            <v>12</v>
          </cell>
          <cell r="B29">
            <v>2006</v>
          </cell>
          <cell r="C29">
            <v>10032.78</v>
          </cell>
          <cell r="D29">
            <v>324393.17</v>
          </cell>
          <cell r="E29">
            <v>8333.33</v>
          </cell>
          <cell r="F29">
            <v>316059.84</v>
          </cell>
          <cell r="G29">
            <v>334425.95</v>
          </cell>
        </row>
        <row r="30">
          <cell r="A30">
            <v>1</v>
          </cell>
          <cell r="B30">
            <v>2007</v>
          </cell>
          <cell r="C30">
            <v>14160.09</v>
          </cell>
          <cell r="D30">
            <v>457842.9</v>
          </cell>
          <cell r="E30">
            <v>8333.33</v>
          </cell>
          <cell r="F30">
            <v>449509.57</v>
          </cell>
          <cell r="G30">
            <v>472002.99</v>
          </cell>
        </row>
        <row r="31">
          <cell r="A31">
            <v>2</v>
          </cell>
          <cell r="B31">
            <v>2007</v>
          </cell>
          <cell r="C31">
            <v>15057.01</v>
          </cell>
          <cell r="D31">
            <v>486843.38</v>
          </cell>
          <cell r="E31">
            <v>8333.33</v>
          </cell>
          <cell r="F31">
            <v>478510.05</v>
          </cell>
          <cell r="G31">
            <v>501900.39</v>
          </cell>
        </row>
        <row r="39">
          <cell r="C39">
            <v>57038.19000000001</v>
          </cell>
          <cell r="D39">
            <v>1844234.7799999998</v>
          </cell>
          <cell r="E39">
            <v>41666.65</v>
          </cell>
          <cell r="F39">
            <v>1802568.1300000001</v>
          </cell>
          <cell r="G39">
            <v>1901272.9700000002</v>
          </cell>
        </row>
      </sheetData>
      <sheetData sheetId="4">
        <row r="1">
          <cell r="C1" t="str">
            <v>Metropolitan Dade County - Convention Development and Tourist </v>
          </cell>
        </row>
        <row r="2">
          <cell r="C2" t="str">
            <v>Analysis of 1% Homeless &amp; Spouse Abuse Tax</v>
          </cell>
        </row>
        <row r="3">
          <cell r="C3" t="str">
            <v>Alcoholic License Food and Beverage</v>
          </cell>
          <cell r="I3" t="str">
            <v>See Chart</v>
          </cell>
          <cell r="J3" t="str">
            <v>See Chart </v>
          </cell>
        </row>
        <row r="4">
          <cell r="C4" t="str">
            <v>for fiscal year</v>
          </cell>
          <cell r="E4">
            <v>2006</v>
          </cell>
          <cell r="F4" t="str">
            <v>-</v>
          </cell>
          <cell r="G4">
            <v>2007</v>
          </cell>
        </row>
        <row r="5">
          <cell r="F5" t="str">
            <v>% </v>
          </cell>
          <cell r="I5" t="str">
            <v>Subfund 155</v>
          </cell>
          <cell r="J5" t="str">
            <v>Subfund 154</v>
          </cell>
        </row>
        <row r="6">
          <cell r="A6" t="str">
            <v>Collection </v>
          </cell>
          <cell r="B6" t="str">
            <v>Month</v>
          </cell>
          <cell r="C6" t="str">
            <v>Gross</v>
          </cell>
          <cell r="D6" t="str">
            <v>Collection Fee</v>
          </cell>
          <cell r="E6" t="str">
            <v>Net</v>
          </cell>
          <cell r="F6" t="str">
            <v>Change</v>
          </cell>
          <cell r="G6" t="str">
            <v>Distribution Month</v>
          </cell>
          <cell r="I6" t="str">
            <v>Homeless Trust</v>
          </cell>
          <cell r="J6" t="str">
            <v>Domestic Violence</v>
          </cell>
        </row>
        <row r="7">
          <cell r="A7">
            <v>10</v>
          </cell>
          <cell r="B7">
            <v>2006</v>
          </cell>
          <cell r="C7">
            <v>1075537.69</v>
          </cell>
          <cell r="D7">
            <v>32266.13</v>
          </cell>
          <cell r="E7">
            <v>1043271.56</v>
          </cell>
          <cell r="F7" t="str">
            <v>25.35%</v>
          </cell>
          <cell r="G7">
            <v>11</v>
          </cell>
          <cell r="H7">
            <v>2006</v>
          </cell>
          <cell r="I7">
            <v>886780.83</v>
          </cell>
          <cell r="J7">
            <v>156490.73</v>
          </cell>
        </row>
        <row r="8">
          <cell r="A8">
            <v>11</v>
          </cell>
          <cell r="B8">
            <v>2006</v>
          </cell>
          <cell r="C8">
            <v>1084671.57</v>
          </cell>
          <cell r="D8">
            <v>32540.15</v>
          </cell>
          <cell r="E8">
            <v>1052131.42</v>
          </cell>
          <cell r="F8" t="str">
            <v>3.56%</v>
          </cell>
          <cell r="G8">
            <v>12</v>
          </cell>
          <cell r="H8">
            <v>2006</v>
          </cell>
          <cell r="I8">
            <v>894311.71</v>
          </cell>
          <cell r="J8">
            <v>157819.71</v>
          </cell>
        </row>
        <row r="9">
          <cell r="A9">
            <v>12</v>
          </cell>
          <cell r="B9">
            <v>2006</v>
          </cell>
          <cell r="C9">
            <v>1079071.72</v>
          </cell>
          <cell r="D9">
            <v>32372.15</v>
          </cell>
          <cell r="E9">
            <v>1046699.57</v>
          </cell>
          <cell r="F9" t="str">
            <v>10.45%</v>
          </cell>
          <cell r="G9">
            <v>1</v>
          </cell>
          <cell r="H9">
            <v>2007</v>
          </cell>
          <cell r="I9">
            <v>889694.63</v>
          </cell>
          <cell r="J9">
            <v>157004.94</v>
          </cell>
        </row>
        <row r="10">
          <cell r="A10">
            <v>1</v>
          </cell>
          <cell r="B10">
            <v>2007</v>
          </cell>
          <cell r="C10">
            <v>1340676.5</v>
          </cell>
          <cell r="D10">
            <v>40220.3</v>
          </cell>
          <cell r="E10">
            <v>1300456.21</v>
          </cell>
          <cell r="F10" t="str">
            <v>-1.32%</v>
          </cell>
          <cell r="G10">
            <v>2</v>
          </cell>
          <cell r="H10">
            <v>2007</v>
          </cell>
          <cell r="I10">
            <v>1105387.77</v>
          </cell>
          <cell r="J10">
            <v>195068.43</v>
          </cell>
        </row>
        <row r="19">
          <cell r="C19">
            <v>4579957.4799999995</v>
          </cell>
          <cell r="D19">
            <v>137398.72999999998</v>
          </cell>
          <cell r="E19">
            <v>4442558.76</v>
          </cell>
          <cell r="F19">
            <v>0.07992393442892509</v>
          </cell>
          <cell r="I19">
            <v>3776174.94</v>
          </cell>
          <cell r="J19">
            <v>666383.81</v>
          </cell>
        </row>
      </sheetData>
      <sheetData sheetId="5">
        <row r="3">
          <cell r="A3">
            <v>1</v>
          </cell>
          <cell r="B3">
            <v>2007</v>
          </cell>
          <cell r="C3">
            <v>2006</v>
          </cell>
          <cell r="D3">
            <v>2005</v>
          </cell>
          <cell r="F3">
            <v>2007</v>
          </cell>
          <cell r="G3">
            <v>2006</v>
          </cell>
          <cell r="H3">
            <v>2005</v>
          </cell>
        </row>
        <row r="4">
          <cell r="A4" t="str">
            <v>Convention Tax</v>
          </cell>
          <cell r="B4">
            <v>3866124.44</v>
          </cell>
          <cell r="C4">
            <v>3612423.49</v>
          </cell>
          <cell r="D4">
            <v>3106742.81</v>
          </cell>
          <cell r="E4" t="str">
            <v>Tourist Tax (Food and Bev.)</v>
          </cell>
          <cell r="F4">
            <v>517423.08</v>
          </cell>
          <cell r="G4">
            <v>523244.35</v>
          </cell>
          <cell r="H4">
            <v>481868.1</v>
          </cell>
        </row>
        <row r="5">
          <cell r="A5" t="str">
            <v>This Year vs. Last Year</v>
          </cell>
          <cell r="B5" t="str">
            <v>7.02%</v>
          </cell>
          <cell r="E5" t="str">
            <v>This Year vs. Last Year</v>
          </cell>
          <cell r="F5" t="str">
            <v>-1.11%</v>
          </cell>
        </row>
        <row r="6">
          <cell r="A6" t="str">
            <v>This Year vs. Two Years Ago</v>
          </cell>
          <cell r="C6" t="str">
            <v>24.44%</v>
          </cell>
          <cell r="E6" t="str">
            <v>This Year vs. Two Years Ago</v>
          </cell>
          <cell r="G6" t="str">
            <v>8.59%</v>
          </cell>
        </row>
        <row r="7">
          <cell r="A7" t="str">
            <v>Last Year vs. Two Years Ago</v>
          </cell>
          <cell r="D7" t="str">
            <v>16.28%</v>
          </cell>
          <cell r="E7" t="str">
            <v>Last Year vs. Two Years Ago</v>
          </cell>
          <cell r="H7" t="str">
            <v>7.38%</v>
          </cell>
        </row>
        <row r="8">
          <cell r="A8" t="str">
            <v>Tourist Tax (Transient Taxes) </v>
          </cell>
          <cell r="B8">
            <v>2099778.12</v>
          </cell>
          <cell r="C8">
            <v>2166527.89</v>
          </cell>
          <cell r="D8">
            <v>1737397.26</v>
          </cell>
          <cell r="E8" t="str">
            <v>Homeless Taxes</v>
          </cell>
          <cell r="F8">
            <v>1340676.5</v>
          </cell>
          <cell r="G8">
            <v>1358548.33</v>
          </cell>
          <cell r="H8">
            <v>1097252.25</v>
          </cell>
        </row>
        <row r="9">
          <cell r="A9" t="str">
            <v>This Year vs. Last Year</v>
          </cell>
          <cell r="B9" t="str">
            <v>-3.08%</v>
          </cell>
          <cell r="E9" t="str">
            <v>This Year vs. Last Year</v>
          </cell>
          <cell r="F9" t="str">
            <v>-1.32%</v>
          </cell>
        </row>
        <row r="10">
          <cell r="A10" t="str">
            <v>This Year vs. Two Years Ago</v>
          </cell>
          <cell r="C10" t="str">
            <v>20.86%</v>
          </cell>
          <cell r="E10" t="str">
            <v>This Year vs. Two Years Ago</v>
          </cell>
          <cell r="G10" t="str">
            <v>22.18%</v>
          </cell>
        </row>
        <row r="11">
          <cell r="A11" t="str">
            <v>Last Year vs. Two Years Ago</v>
          </cell>
          <cell r="D11" t="str">
            <v>24.70%</v>
          </cell>
          <cell r="E11" t="str">
            <v>Last Year vs. Two Years Ago</v>
          </cell>
          <cell r="H11" t="str">
            <v>23.81%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zoomScalePageLayoutView="0" workbookViewId="0" topLeftCell="A1">
      <selection activeCell="A9" sqref="A9"/>
    </sheetView>
  </sheetViews>
  <sheetFormatPr defaultColWidth="9.140625" defaultRowHeight="12.75"/>
  <cols>
    <col min="3" max="3" width="19.7109375" style="0" customWidth="1"/>
    <col min="4" max="4" width="24.140625" style="0" customWidth="1"/>
    <col min="5" max="5" width="19.421875" style="0" customWidth="1"/>
    <col min="21" max="21" width="13.8515625" style="0" customWidth="1"/>
  </cols>
  <sheetData>
    <row r="1" spans="1:23" ht="12.75">
      <c r="A1" s="8"/>
      <c r="B1" s="8"/>
      <c r="C1" s="8" t="s">
        <v>17</v>
      </c>
      <c r="D1" s="8"/>
      <c r="E1" s="8"/>
      <c r="F1" s="8"/>
      <c r="G1" s="8"/>
      <c r="H1" s="8"/>
      <c r="U1">
        <f>+D3-1</f>
        <v>2004</v>
      </c>
      <c r="V1" t="s">
        <v>3</v>
      </c>
      <c r="W1">
        <f>+D3</f>
        <v>2005</v>
      </c>
    </row>
    <row r="2" spans="1:8" ht="12.75">
      <c r="A2" s="8" t="s">
        <v>18</v>
      </c>
      <c r="B2" s="8"/>
      <c r="C2" s="8"/>
      <c r="D2" s="8"/>
      <c r="E2" s="8"/>
      <c r="F2" s="8"/>
      <c r="G2" s="8"/>
      <c r="H2" s="8"/>
    </row>
    <row r="3" spans="1:8" ht="12.75">
      <c r="A3" s="8" t="s">
        <v>19</v>
      </c>
      <c r="B3" s="8"/>
      <c r="C3" s="8"/>
      <c r="D3" s="8">
        <v>2005</v>
      </c>
      <c r="E3" s="8" t="s">
        <v>3</v>
      </c>
      <c r="F3" s="8">
        <v>2006</v>
      </c>
      <c r="G3" s="8"/>
      <c r="H3" s="8"/>
    </row>
    <row r="4" spans="1:7" ht="12.75">
      <c r="A4" t="s">
        <v>20</v>
      </c>
      <c r="C4" t="s">
        <v>21</v>
      </c>
      <c r="D4" t="s">
        <v>22</v>
      </c>
      <c r="E4" t="s">
        <v>55</v>
      </c>
      <c r="F4" t="s">
        <v>23</v>
      </c>
      <c r="G4" t="s">
        <v>24</v>
      </c>
    </row>
    <row r="5" spans="1:8" ht="12.75">
      <c r="A5" t="s">
        <v>13</v>
      </c>
      <c r="B5" t="s">
        <v>14</v>
      </c>
      <c r="E5" t="s">
        <v>54</v>
      </c>
      <c r="G5" t="s">
        <v>13</v>
      </c>
      <c r="H5" t="s">
        <v>14</v>
      </c>
    </row>
    <row r="6" spans="1:21" ht="12.75">
      <c r="A6" s="2">
        <v>10</v>
      </c>
      <c r="B6" s="2">
        <v>2005</v>
      </c>
      <c r="C6" s="3">
        <v>2110558.74</v>
      </c>
      <c r="D6" s="3">
        <v>42211.17</v>
      </c>
      <c r="E6" s="3">
        <v>2068347.57</v>
      </c>
      <c r="F6" s="9" t="s">
        <v>39</v>
      </c>
      <c r="G6" s="2">
        <v>11</v>
      </c>
      <c r="H6" s="2">
        <v>2005</v>
      </c>
      <c r="I6" s="3"/>
      <c r="J6" s="3"/>
      <c r="K6" s="3"/>
      <c r="L6" s="3"/>
      <c r="O6">
        <f>IF(A6&gt;0,1,0)</f>
        <v>1</v>
      </c>
      <c r="P6" s="25">
        <f>IF(O6=1,DATE(B6,A6,1),"")</f>
        <v>38626</v>
      </c>
      <c r="T6" s="26">
        <f aca="true" t="shared" si="0" ref="T6:T17">IF(O6=1,(F6+1),"")</f>
        <v>1.2514</v>
      </c>
      <c r="U6" s="27">
        <f>IF(O6=1,C6/T6,"")</f>
        <v>1686558.0469873743</v>
      </c>
    </row>
    <row r="7" spans="1:21" ht="12.75">
      <c r="A7" s="2">
        <v>11</v>
      </c>
      <c r="B7" s="2">
        <v>2005</v>
      </c>
      <c r="C7" s="3">
        <v>2406932.15</v>
      </c>
      <c r="D7" s="3">
        <v>48138.64</v>
      </c>
      <c r="E7" s="3">
        <v>2358793.51</v>
      </c>
      <c r="F7" s="9" t="s">
        <v>41</v>
      </c>
      <c r="G7" s="2">
        <v>12</v>
      </c>
      <c r="H7" s="2">
        <v>2005</v>
      </c>
      <c r="I7" s="3"/>
      <c r="J7" s="3"/>
      <c r="K7" s="3"/>
      <c r="L7" s="3"/>
      <c r="O7">
        <f aca="true" t="shared" si="1" ref="O7:O17">IF(A7&gt;0,1,0)</f>
        <v>1</v>
      </c>
      <c r="P7" s="25">
        <f aca="true" t="shared" si="2" ref="P7:P17">IF(O7=1,DATE(B7,A7,1),"")</f>
        <v>38657</v>
      </c>
      <c r="T7" s="26">
        <f t="shared" si="0"/>
        <v>0.9801</v>
      </c>
      <c r="U7" s="27">
        <f aca="true" t="shared" si="3" ref="U7:U17">IF(O7=1,C7/T7,"")</f>
        <v>2455802.62218141</v>
      </c>
    </row>
    <row r="8" spans="1:21" ht="12.75">
      <c r="A8" s="2">
        <v>12</v>
      </c>
      <c r="B8" s="2">
        <v>2005</v>
      </c>
      <c r="C8" s="3">
        <v>3407207.56</v>
      </c>
      <c r="D8" s="3">
        <v>68144.15</v>
      </c>
      <c r="E8" s="3">
        <v>3339063.41</v>
      </c>
      <c r="F8" s="9" t="s">
        <v>43</v>
      </c>
      <c r="G8" s="2">
        <v>1</v>
      </c>
      <c r="H8" s="2">
        <v>2006</v>
      </c>
      <c r="I8" s="3"/>
      <c r="J8" s="3"/>
      <c r="K8" s="3"/>
      <c r="L8" s="3"/>
      <c r="O8">
        <f>IF(A8&gt;0,1,0)</f>
        <v>1</v>
      </c>
      <c r="P8" s="25">
        <f>IF(O8=1,DATE(B8,A8,1),"")</f>
        <v>38687</v>
      </c>
      <c r="T8" s="26">
        <f>IF(O8=1,(F8+1),"")</f>
        <v>1.2093</v>
      </c>
      <c r="U8" s="27">
        <f>IF(O8=1,C8/T8,"")</f>
        <v>2817503.977507649</v>
      </c>
    </row>
    <row r="9" spans="1:21" ht="12.75">
      <c r="A9" s="2">
        <v>1</v>
      </c>
      <c r="B9" s="2">
        <v>2006</v>
      </c>
      <c r="C9" s="3">
        <v>3612423.49</v>
      </c>
      <c r="D9" s="3">
        <v>72248.47</v>
      </c>
      <c r="E9" s="3">
        <v>3540175.02</v>
      </c>
      <c r="F9" s="9" t="s">
        <v>44</v>
      </c>
      <c r="G9" s="2">
        <v>2</v>
      </c>
      <c r="H9" s="2">
        <v>2006</v>
      </c>
      <c r="I9" s="3"/>
      <c r="J9" s="3"/>
      <c r="K9" s="3"/>
      <c r="L9" s="3"/>
      <c r="O9">
        <f t="shared" si="1"/>
        <v>1</v>
      </c>
      <c r="P9" s="25">
        <f t="shared" si="2"/>
        <v>38718</v>
      </c>
      <c r="T9" s="26">
        <f t="shared" si="0"/>
        <v>1.1628</v>
      </c>
      <c r="U9" s="27">
        <f t="shared" si="3"/>
        <v>3106659.348125215</v>
      </c>
    </row>
    <row r="10" spans="1:21" ht="12.75">
      <c r="A10" s="2">
        <v>2</v>
      </c>
      <c r="B10" s="2">
        <v>2006</v>
      </c>
      <c r="C10" s="3">
        <v>4569210.08</v>
      </c>
      <c r="D10" s="3">
        <v>91384.2</v>
      </c>
      <c r="E10" s="3">
        <v>4477825.88</v>
      </c>
      <c r="F10" s="9">
        <v>0.1007</v>
      </c>
      <c r="G10" s="10">
        <v>3</v>
      </c>
      <c r="H10" s="10">
        <v>2006</v>
      </c>
      <c r="I10" s="11"/>
      <c r="J10" s="11"/>
      <c r="K10" s="11"/>
      <c r="L10" s="11"/>
      <c r="O10">
        <f t="shared" si="1"/>
        <v>1</v>
      </c>
      <c r="P10" s="25">
        <f t="shared" si="2"/>
        <v>38749</v>
      </c>
      <c r="T10" s="26">
        <f t="shared" si="0"/>
        <v>1.1007</v>
      </c>
      <c r="U10" s="27">
        <f t="shared" si="3"/>
        <v>4151185.68183883</v>
      </c>
    </row>
    <row r="11" spans="1:21" ht="12.75">
      <c r="A11" s="2">
        <v>3</v>
      </c>
      <c r="B11" s="2">
        <v>2006</v>
      </c>
      <c r="C11" s="3">
        <v>5159097.29</v>
      </c>
      <c r="D11" s="3">
        <v>103181.95</v>
      </c>
      <c r="E11" s="3">
        <v>5055915.34</v>
      </c>
      <c r="F11" s="9" t="s">
        <v>47</v>
      </c>
      <c r="G11" s="2">
        <v>4</v>
      </c>
      <c r="H11" s="2">
        <v>2006</v>
      </c>
      <c r="I11" s="3"/>
      <c r="J11" s="3"/>
      <c r="K11" s="3"/>
      <c r="L11" s="3"/>
      <c r="O11">
        <f t="shared" si="1"/>
        <v>1</v>
      </c>
      <c r="P11" s="25">
        <f t="shared" si="2"/>
        <v>38777</v>
      </c>
      <c r="T11" s="26">
        <f t="shared" si="0"/>
        <v>1.1307</v>
      </c>
      <c r="U11" s="27">
        <f t="shared" si="3"/>
        <v>4562746.342973379</v>
      </c>
    </row>
    <row r="12" spans="1:21" ht="12.75">
      <c r="A12" s="2">
        <v>4</v>
      </c>
      <c r="B12" s="2">
        <v>2006</v>
      </c>
      <c r="C12" s="3">
        <v>5690928.53</v>
      </c>
      <c r="D12" s="3">
        <v>113818.57</v>
      </c>
      <c r="E12" s="3">
        <v>5577109.96</v>
      </c>
      <c r="F12" s="9" t="s">
        <v>49</v>
      </c>
      <c r="G12" s="2">
        <v>5</v>
      </c>
      <c r="H12" s="2">
        <v>2006</v>
      </c>
      <c r="I12" s="3"/>
      <c r="J12" s="3"/>
      <c r="K12" s="3"/>
      <c r="L12" s="3"/>
      <c r="O12">
        <f t="shared" si="1"/>
        <v>1</v>
      </c>
      <c r="P12" s="25">
        <f t="shared" si="2"/>
        <v>38808</v>
      </c>
      <c r="T12" s="26">
        <f t="shared" si="0"/>
        <v>1.1217</v>
      </c>
      <c r="U12" s="27">
        <f>IF(O12=1,C12/T12,"")</f>
        <v>5073485.361504859</v>
      </c>
    </row>
    <row r="13" spans="1:21" ht="12.75">
      <c r="A13" s="2">
        <v>5</v>
      </c>
      <c r="B13" s="2">
        <v>2006</v>
      </c>
      <c r="C13" s="3">
        <v>4112750.73</v>
      </c>
      <c r="D13" s="3">
        <v>82255.01</v>
      </c>
      <c r="E13" s="3">
        <v>4030495.72</v>
      </c>
      <c r="F13" s="9" t="s">
        <v>52</v>
      </c>
      <c r="G13" s="2">
        <v>6</v>
      </c>
      <c r="H13" s="2">
        <v>2006</v>
      </c>
      <c r="I13" s="3"/>
      <c r="J13" s="3"/>
      <c r="K13" s="3"/>
      <c r="L13" s="3"/>
      <c r="O13">
        <f t="shared" si="1"/>
        <v>1</v>
      </c>
      <c r="P13" s="25">
        <f t="shared" si="2"/>
        <v>38838</v>
      </c>
      <c r="T13" s="26">
        <f t="shared" si="0"/>
        <v>1.0432</v>
      </c>
      <c r="U13" s="27">
        <f t="shared" si="3"/>
        <v>3942437.4328987733</v>
      </c>
    </row>
    <row r="14" spans="1:21" ht="12.75">
      <c r="A14" s="2">
        <v>6</v>
      </c>
      <c r="B14" s="2">
        <v>2006</v>
      </c>
      <c r="C14" s="4">
        <v>3541001.47</v>
      </c>
      <c r="D14" s="4">
        <v>70820.03</v>
      </c>
      <c r="E14" s="4">
        <v>3470181.44</v>
      </c>
      <c r="F14" s="12" t="s">
        <v>56</v>
      </c>
      <c r="G14" s="2">
        <v>7</v>
      </c>
      <c r="H14" s="2">
        <v>2006</v>
      </c>
      <c r="I14" s="4"/>
      <c r="J14" s="4"/>
      <c r="K14" s="4"/>
      <c r="L14" s="4"/>
      <c r="O14">
        <f t="shared" si="1"/>
        <v>1</v>
      </c>
      <c r="P14" s="25">
        <f t="shared" si="2"/>
        <v>38869</v>
      </c>
      <c r="S14" s="28">
        <f>(F6+F7+F8+F9+F10+F11+F12+F13+F14+F15+F16+F17)/O18</f>
        <v>0.10503333333333333</v>
      </c>
      <c r="T14" s="26">
        <f t="shared" si="0"/>
        <v>1.1037</v>
      </c>
      <c r="U14" s="27">
        <f t="shared" si="3"/>
        <v>3208300.6885929154</v>
      </c>
    </row>
    <row r="15" spans="1:21" ht="12.75">
      <c r="A15" s="2">
        <v>7</v>
      </c>
      <c r="B15" s="2">
        <v>2006</v>
      </c>
      <c r="C15" s="3">
        <v>2492545.71</v>
      </c>
      <c r="D15" s="3">
        <v>49850.91</v>
      </c>
      <c r="E15" s="3">
        <v>2442694.8</v>
      </c>
      <c r="F15" s="9" t="s">
        <v>58</v>
      </c>
      <c r="G15" s="2">
        <v>8</v>
      </c>
      <c r="H15" s="2">
        <v>2006</v>
      </c>
      <c r="I15" s="3"/>
      <c r="J15" s="4"/>
      <c r="K15" s="4"/>
      <c r="L15" s="4"/>
      <c r="O15">
        <f t="shared" si="1"/>
        <v>1</v>
      </c>
      <c r="P15" s="25">
        <f t="shared" si="2"/>
        <v>38899</v>
      </c>
      <c r="T15" s="26">
        <f t="shared" si="0"/>
        <v>1.0836999999999999</v>
      </c>
      <c r="U15" s="27">
        <f t="shared" si="3"/>
        <v>2300032.9519239645</v>
      </c>
    </row>
    <row r="16" spans="1:21" ht="12.75">
      <c r="A16" s="2">
        <v>8</v>
      </c>
      <c r="B16" s="2">
        <v>2006</v>
      </c>
      <c r="C16" s="3">
        <v>2864730.33</v>
      </c>
      <c r="D16" s="3">
        <v>57294.61</v>
      </c>
      <c r="E16" s="3">
        <v>2807435.72</v>
      </c>
      <c r="F16" s="9" t="s">
        <v>60</v>
      </c>
      <c r="G16" s="2">
        <v>9</v>
      </c>
      <c r="H16" s="2">
        <v>2006</v>
      </c>
      <c r="I16" s="4"/>
      <c r="J16" s="4"/>
      <c r="K16" s="4"/>
      <c r="L16" s="4"/>
      <c r="O16">
        <f t="shared" si="1"/>
        <v>1</v>
      </c>
      <c r="P16" s="25">
        <f t="shared" si="2"/>
        <v>38930</v>
      </c>
      <c r="T16" s="26">
        <f t="shared" si="0"/>
        <v>1.1549</v>
      </c>
      <c r="U16" s="27">
        <f t="shared" si="3"/>
        <v>2480500.7619707333</v>
      </c>
    </row>
    <row r="17" spans="1:21" ht="12.75">
      <c r="A17" s="2">
        <v>9</v>
      </c>
      <c r="B17" s="2">
        <v>2006</v>
      </c>
      <c r="C17" s="3">
        <v>2347615.71</v>
      </c>
      <c r="D17" s="3">
        <v>46952.31</v>
      </c>
      <c r="E17" s="3">
        <v>2300663.4</v>
      </c>
      <c r="F17" s="9">
        <v>-0.0818</v>
      </c>
      <c r="G17" s="2">
        <v>10</v>
      </c>
      <c r="H17" s="2">
        <v>2006</v>
      </c>
      <c r="I17" s="4"/>
      <c r="J17" s="4"/>
      <c r="K17" s="4"/>
      <c r="L17" s="4"/>
      <c r="O17">
        <f t="shared" si="1"/>
        <v>1</v>
      </c>
      <c r="P17" s="25">
        <f t="shared" si="2"/>
        <v>38961</v>
      </c>
      <c r="T17" s="26">
        <f t="shared" si="0"/>
        <v>0.9182</v>
      </c>
      <c r="U17" s="27">
        <f t="shared" si="3"/>
        <v>2556758.5602265303</v>
      </c>
    </row>
    <row r="18" spans="1:21" ht="12.75">
      <c r="A18" s="13"/>
      <c r="B18" s="13"/>
      <c r="C18" s="14">
        <v>42315001.79000001</v>
      </c>
      <c r="D18" s="14">
        <v>846300.02</v>
      </c>
      <c r="E18" s="14">
        <v>41468701.769999996</v>
      </c>
      <c r="F18" s="15">
        <v>0.1036209101713299</v>
      </c>
      <c r="G18" s="13"/>
      <c r="H18" s="13"/>
      <c r="I18" s="4"/>
      <c r="J18" s="4"/>
      <c r="K18" s="4"/>
      <c r="L18" s="4"/>
      <c r="O18" s="29">
        <f>SUM(O6:O17)</f>
        <v>12</v>
      </c>
      <c r="T18" s="30"/>
      <c r="U18" s="27">
        <f>SUM(U6:U17)</f>
        <v>38341971.77673163</v>
      </c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5">
      <selection activeCell="A26" sqref="A26"/>
    </sheetView>
  </sheetViews>
  <sheetFormatPr defaultColWidth="9.140625" defaultRowHeight="12.75"/>
  <cols>
    <col min="3" max="3" width="16.421875" style="0" customWidth="1"/>
    <col min="4" max="4" width="17.57421875" style="0" customWidth="1"/>
    <col min="5" max="5" width="22.57421875" style="0" customWidth="1"/>
    <col min="6" max="6" width="15.57421875" style="0" customWidth="1"/>
    <col min="7" max="7" width="16.57421875" style="0" customWidth="1"/>
    <col min="8" max="8" width="16.140625" style="0" customWidth="1"/>
    <col min="9" max="9" width="14.28125" style="0" customWidth="1"/>
    <col min="10" max="10" width="16.7109375" style="0" customWidth="1"/>
    <col min="12" max="12" width="13.28125" style="0" bestFit="1" customWidth="1"/>
  </cols>
  <sheetData>
    <row r="1" spans="1:9" ht="12.75">
      <c r="A1" s="18"/>
      <c r="B1" s="18"/>
      <c r="C1" s="18" t="s">
        <v>33</v>
      </c>
      <c r="D1" s="18"/>
      <c r="E1" s="18"/>
      <c r="F1" s="18"/>
      <c r="G1" s="18"/>
      <c r="H1" s="18"/>
      <c r="I1" s="18"/>
    </row>
    <row r="2" spans="1:16" ht="12.75">
      <c r="A2" s="18"/>
      <c r="B2" s="18"/>
      <c r="C2" s="18" t="s">
        <v>34</v>
      </c>
      <c r="D2" s="18"/>
      <c r="E2" s="18"/>
      <c r="F2" s="18"/>
      <c r="G2" s="18"/>
      <c r="H2" s="18"/>
      <c r="I2" s="18"/>
      <c r="N2">
        <f>+D3-1</f>
        <v>2004</v>
      </c>
      <c r="O2" t="s">
        <v>3</v>
      </c>
      <c r="P2">
        <f>+D3</f>
        <v>2005</v>
      </c>
    </row>
    <row r="3" spans="1:9" ht="12.75">
      <c r="A3" s="18"/>
      <c r="B3" s="18"/>
      <c r="C3" s="18" t="s">
        <v>35</v>
      </c>
      <c r="D3" s="18">
        <v>2005</v>
      </c>
      <c r="E3" s="18" t="s">
        <v>3</v>
      </c>
      <c r="F3" s="18">
        <v>2006</v>
      </c>
      <c r="G3" s="18"/>
      <c r="H3" s="18"/>
      <c r="I3" s="18"/>
    </row>
    <row r="4" spans="1:9" ht="12.75">
      <c r="A4" s="18"/>
      <c r="B4" s="18" t="s">
        <v>20</v>
      </c>
      <c r="C4" s="18" t="s">
        <v>28</v>
      </c>
      <c r="D4" s="18" t="s">
        <v>36</v>
      </c>
      <c r="E4" s="18" t="s">
        <v>37</v>
      </c>
      <c r="F4" s="18" t="s">
        <v>30</v>
      </c>
      <c r="G4" s="18" t="s">
        <v>31</v>
      </c>
      <c r="H4" s="18"/>
      <c r="I4" s="18" t="s">
        <v>38</v>
      </c>
    </row>
    <row r="5" spans="1:9" ht="12.75">
      <c r="A5" s="18"/>
      <c r="B5" s="18" t="s">
        <v>13</v>
      </c>
      <c r="C5" s="18"/>
      <c r="D5" s="18"/>
      <c r="E5" s="18"/>
      <c r="F5" s="18"/>
      <c r="G5" s="18" t="s">
        <v>13</v>
      </c>
      <c r="H5" s="18"/>
      <c r="I5" s="18"/>
    </row>
    <row r="6" spans="1:21" ht="12.75">
      <c r="A6">
        <v>10</v>
      </c>
      <c r="B6">
        <v>2005</v>
      </c>
      <c r="C6" s="16">
        <v>875486.65</v>
      </c>
      <c r="D6" s="16">
        <v>26264.6</v>
      </c>
      <c r="E6" s="16">
        <v>849222.05</v>
      </c>
      <c r="F6" s="17">
        <v>0.1124</v>
      </c>
      <c r="G6">
        <v>11</v>
      </c>
      <c r="H6">
        <v>2005</v>
      </c>
      <c r="I6" s="16">
        <v>849222.05</v>
      </c>
      <c r="J6" s="31"/>
      <c r="K6" s="25"/>
      <c r="L6" s="31">
        <f>IF(A6&gt;0,1,"")</f>
        <v>1</v>
      </c>
      <c r="M6" s="25">
        <f>DATE(B6,A6,1)</f>
        <v>38626</v>
      </c>
      <c r="N6" s="25">
        <f aca="true" t="shared" si="0" ref="N6:N17">IF(A6&gt;0,M6,"")</f>
        <v>38626</v>
      </c>
      <c r="T6" s="26">
        <f aca="true" t="shared" si="1" ref="T6:T17">IF(L6=1,(F6+1),"")</f>
        <v>1.1124</v>
      </c>
      <c r="U6" s="27">
        <f aca="true" t="shared" si="2" ref="U6:U17">IF(L6=1,C6/T6,"")</f>
        <v>787025.0359582884</v>
      </c>
    </row>
    <row r="7" spans="1:21" ht="12.75">
      <c r="A7">
        <v>11</v>
      </c>
      <c r="B7">
        <v>2005</v>
      </c>
      <c r="C7" s="16">
        <v>951472.34</v>
      </c>
      <c r="D7" s="16">
        <v>28544.17</v>
      </c>
      <c r="E7" s="16">
        <v>922928.17</v>
      </c>
      <c r="F7" s="17" t="s">
        <v>42</v>
      </c>
      <c r="G7">
        <v>12</v>
      </c>
      <c r="H7">
        <v>2005</v>
      </c>
      <c r="I7" s="16">
        <v>922928.17</v>
      </c>
      <c r="J7" s="31"/>
      <c r="K7" s="25"/>
      <c r="L7" s="31">
        <f>IF(A7&gt;0,1,0)</f>
        <v>1</v>
      </c>
      <c r="M7" s="25">
        <f aca="true" t="shared" si="3" ref="M7:M17">DATE(B7,A7,1)</f>
        <v>38657</v>
      </c>
      <c r="N7" s="25">
        <f t="shared" si="0"/>
        <v>38657</v>
      </c>
      <c r="T7" s="26">
        <f t="shared" si="1"/>
        <v>1.001</v>
      </c>
      <c r="U7" s="27">
        <f t="shared" si="2"/>
        <v>950521.8181818182</v>
      </c>
    </row>
    <row r="8" spans="1:21" ht="12.75">
      <c r="A8">
        <v>12</v>
      </c>
      <c r="B8">
        <v>2005</v>
      </c>
      <c r="C8" s="16">
        <v>1368514.05</v>
      </c>
      <c r="D8" s="16">
        <v>41055.42</v>
      </c>
      <c r="E8" s="16">
        <v>1327458.63</v>
      </c>
      <c r="F8" s="17">
        <v>0.1573</v>
      </c>
      <c r="G8">
        <v>1</v>
      </c>
      <c r="H8">
        <v>2006</v>
      </c>
      <c r="I8" s="16">
        <v>1327458.63</v>
      </c>
      <c r="J8" s="31"/>
      <c r="K8" s="25"/>
      <c r="L8" s="31">
        <f>IF(A8&gt;0,1,0)</f>
        <v>1</v>
      </c>
      <c r="M8" s="25">
        <f t="shared" si="3"/>
        <v>38687</v>
      </c>
      <c r="N8" s="25">
        <f t="shared" si="0"/>
        <v>38687</v>
      </c>
      <c r="T8" s="26">
        <f t="shared" si="1"/>
        <v>1.1573</v>
      </c>
      <c r="U8" s="27">
        <f t="shared" si="2"/>
        <v>1182505.8757452692</v>
      </c>
    </row>
    <row r="9" spans="1:21" ht="12.75">
      <c r="A9">
        <v>1</v>
      </c>
      <c r="B9">
        <v>2006</v>
      </c>
      <c r="C9" s="16">
        <v>1444351.93</v>
      </c>
      <c r="D9" s="16">
        <v>43330.56</v>
      </c>
      <c r="E9" s="16">
        <v>1401021.37</v>
      </c>
      <c r="F9" s="17" t="s">
        <v>45</v>
      </c>
      <c r="G9">
        <v>2</v>
      </c>
      <c r="H9">
        <v>2006</v>
      </c>
      <c r="I9" s="16">
        <v>1401021.37</v>
      </c>
      <c r="J9" s="31"/>
      <c r="K9" s="25"/>
      <c r="L9" s="31">
        <f>IF(A9&gt;0,1,0)</f>
        <v>1</v>
      </c>
      <c r="M9" s="25">
        <f t="shared" si="3"/>
        <v>38718</v>
      </c>
      <c r="N9" s="25">
        <f t="shared" si="0"/>
        <v>38718</v>
      </c>
      <c r="T9" s="26">
        <f t="shared" si="1"/>
        <v>1.2469999999999999</v>
      </c>
      <c r="U9" s="27">
        <f t="shared" si="2"/>
        <v>1158261.3712910987</v>
      </c>
    </row>
    <row r="10" spans="1:21" ht="12.75">
      <c r="A10">
        <v>2</v>
      </c>
      <c r="B10">
        <v>2006</v>
      </c>
      <c r="C10" s="16">
        <v>1793704.32</v>
      </c>
      <c r="D10" s="16">
        <v>53811.13</v>
      </c>
      <c r="E10" s="16">
        <v>1739893.19</v>
      </c>
      <c r="F10" s="17" t="s">
        <v>46</v>
      </c>
      <c r="G10">
        <v>3</v>
      </c>
      <c r="H10">
        <v>2006</v>
      </c>
      <c r="I10" s="16">
        <v>1739893.19</v>
      </c>
      <c r="J10" s="31"/>
      <c r="K10" s="25"/>
      <c r="L10" s="31">
        <f aca="true" t="shared" si="4" ref="L10:L17">IF(A10&gt;0,1,0)</f>
        <v>1</v>
      </c>
      <c r="M10" s="25">
        <f t="shared" si="3"/>
        <v>38749</v>
      </c>
      <c r="N10" s="25">
        <f t="shared" si="0"/>
        <v>38749</v>
      </c>
      <c r="T10" s="26">
        <f t="shared" si="1"/>
        <v>1.1777</v>
      </c>
      <c r="U10" s="27">
        <f t="shared" si="2"/>
        <v>1523057.077354165</v>
      </c>
    </row>
    <row r="11" spans="1:21" ht="12.75">
      <c r="A11">
        <v>3</v>
      </c>
      <c r="B11">
        <v>2006</v>
      </c>
      <c r="C11" s="16">
        <v>1968305.28</v>
      </c>
      <c r="D11" s="16">
        <v>59049.16</v>
      </c>
      <c r="E11" s="16">
        <v>1909256.12</v>
      </c>
      <c r="F11" s="17" t="s">
        <v>48</v>
      </c>
      <c r="G11">
        <v>4</v>
      </c>
      <c r="H11">
        <v>2006</v>
      </c>
      <c r="I11" s="16">
        <v>1909256.12</v>
      </c>
      <c r="J11" s="31"/>
      <c r="K11" s="25"/>
      <c r="L11" s="31">
        <f t="shared" si="4"/>
        <v>1</v>
      </c>
      <c r="M11" s="25">
        <f t="shared" si="3"/>
        <v>38777</v>
      </c>
      <c r="N11" s="25">
        <f t="shared" si="0"/>
        <v>38777</v>
      </c>
      <c r="T11" s="26">
        <f t="shared" si="1"/>
        <v>1.1383</v>
      </c>
      <c r="U11" s="27">
        <f t="shared" si="2"/>
        <v>1729162.1540894315</v>
      </c>
    </row>
    <row r="12" spans="1:21" ht="12.75">
      <c r="A12">
        <v>4</v>
      </c>
      <c r="B12">
        <v>2006</v>
      </c>
      <c r="C12" s="16">
        <v>2177237.87</v>
      </c>
      <c r="D12" s="16">
        <v>65317.14</v>
      </c>
      <c r="E12" s="16">
        <v>2111920.73</v>
      </c>
      <c r="F12" s="17" t="s">
        <v>50</v>
      </c>
      <c r="G12">
        <v>5</v>
      </c>
      <c r="H12">
        <v>2006</v>
      </c>
      <c r="I12" s="16">
        <v>2111920.73</v>
      </c>
      <c r="J12" s="31"/>
      <c r="K12" s="25"/>
      <c r="L12" s="31">
        <f t="shared" si="4"/>
        <v>1</v>
      </c>
      <c r="M12" s="25">
        <f t="shared" si="3"/>
        <v>38808</v>
      </c>
      <c r="N12" s="25">
        <f t="shared" si="0"/>
        <v>38808</v>
      </c>
      <c r="T12" s="26">
        <f t="shared" si="1"/>
        <v>1.1835</v>
      </c>
      <c r="U12" s="27">
        <f t="shared" si="2"/>
        <v>1839660.219687368</v>
      </c>
    </row>
    <row r="13" spans="1:21" ht="12.75">
      <c r="A13">
        <v>5</v>
      </c>
      <c r="B13">
        <v>2006</v>
      </c>
      <c r="C13" s="16">
        <v>1505558.39</v>
      </c>
      <c r="D13" s="16">
        <v>45166.75</v>
      </c>
      <c r="E13" s="16">
        <v>1460391.64</v>
      </c>
      <c r="F13" s="17" t="s">
        <v>53</v>
      </c>
      <c r="G13">
        <v>6</v>
      </c>
      <c r="H13">
        <v>2006</v>
      </c>
      <c r="I13" s="16">
        <v>1460391.64</v>
      </c>
      <c r="J13" s="31"/>
      <c r="K13" s="25"/>
      <c r="L13" s="31">
        <f t="shared" si="4"/>
        <v>1</v>
      </c>
      <c r="M13" s="25">
        <f t="shared" si="3"/>
        <v>38838</v>
      </c>
      <c r="N13" s="25">
        <f t="shared" si="0"/>
        <v>38838</v>
      </c>
      <c r="T13" s="26">
        <f t="shared" si="1"/>
        <v>1.0511</v>
      </c>
      <c r="U13" s="27">
        <f t="shared" si="2"/>
        <v>1432364.560936162</v>
      </c>
    </row>
    <row r="14" spans="1:21" ht="12.75">
      <c r="A14">
        <v>6</v>
      </c>
      <c r="B14">
        <v>2006</v>
      </c>
      <c r="C14" s="16">
        <v>1413761.85</v>
      </c>
      <c r="D14" s="16">
        <v>42412.86</v>
      </c>
      <c r="E14" s="16">
        <v>1371349</v>
      </c>
      <c r="F14" s="17" t="s">
        <v>57</v>
      </c>
      <c r="G14">
        <v>7</v>
      </c>
      <c r="H14">
        <v>2006</v>
      </c>
      <c r="I14" s="16">
        <v>1371349</v>
      </c>
      <c r="J14" s="31"/>
      <c r="K14" s="25"/>
      <c r="L14" s="31">
        <f t="shared" si="4"/>
        <v>1</v>
      </c>
      <c r="M14" s="25">
        <f t="shared" si="3"/>
        <v>38869</v>
      </c>
      <c r="N14" s="25">
        <f t="shared" si="0"/>
        <v>38869</v>
      </c>
      <c r="T14" s="26">
        <f t="shared" si="1"/>
        <v>1.2346</v>
      </c>
      <c r="U14" s="27">
        <f t="shared" si="2"/>
        <v>1145117.3254495384</v>
      </c>
    </row>
    <row r="15" spans="1:21" ht="12.75">
      <c r="A15">
        <v>7</v>
      </c>
      <c r="B15">
        <v>2006</v>
      </c>
      <c r="C15" s="16">
        <v>1032263.79</v>
      </c>
      <c r="D15" s="16">
        <v>30967.91</v>
      </c>
      <c r="E15" s="16">
        <v>1001295.87</v>
      </c>
      <c r="F15" s="17" t="s">
        <v>59</v>
      </c>
      <c r="G15">
        <v>8</v>
      </c>
      <c r="H15">
        <v>2006</v>
      </c>
      <c r="I15" s="16">
        <v>1001295.87</v>
      </c>
      <c r="J15" s="31"/>
      <c r="K15" s="25"/>
      <c r="L15" s="31">
        <f t="shared" si="4"/>
        <v>1</v>
      </c>
      <c r="M15" s="25">
        <f t="shared" si="3"/>
        <v>38899</v>
      </c>
      <c r="N15" s="25">
        <f t="shared" si="0"/>
        <v>38899</v>
      </c>
      <c r="T15" s="26">
        <f t="shared" si="1"/>
        <v>1.121</v>
      </c>
      <c r="U15" s="27">
        <f t="shared" si="2"/>
        <v>920841.9179304193</v>
      </c>
    </row>
    <row r="16" spans="1:21" ht="12.75">
      <c r="A16">
        <v>8</v>
      </c>
      <c r="B16">
        <v>2006</v>
      </c>
      <c r="C16" s="16">
        <v>1095917.28</v>
      </c>
      <c r="D16" s="16">
        <v>32877.52</v>
      </c>
      <c r="E16" s="16">
        <v>1063039.76</v>
      </c>
      <c r="F16" s="17" t="s">
        <v>61</v>
      </c>
      <c r="G16">
        <v>9</v>
      </c>
      <c r="H16">
        <v>2006</v>
      </c>
      <c r="I16" s="16">
        <v>1063039.76</v>
      </c>
      <c r="J16" s="31"/>
      <c r="K16" s="25"/>
      <c r="L16" s="31">
        <f t="shared" si="4"/>
        <v>1</v>
      </c>
      <c r="M16" s="25">
        <f t="shared" si="3"/>
        <v>38930</v>
      </c>
      <c r="N16" s="25">
        <f t="shared" si="0"/>
        <v>38930</v>
      </c>
      <c r="T16" s="26">
        <f t="shared" si="1"/>
        <v>1.2338</v>
      </c>
      <c r="U16" s="27">
        <f t="shared" si="2"/>
        <v>888245.485491976</v>
      </c>
    </row>
    <row r="17" spans="1:21" ht="12.75">
      <c r="A17">
        <v>9</v>
      </c>
      <c r="B17">
        <v>2006</v>
      </c>
      <c r="C17" s="16">
        <v>954841.79</v>
      </c>
      <c r="D17" s="16">
        <v>28645.25</v>
      </c>
      <c r="E17" s="16">
        <v>926196.54</v>
      </c>
      <c r="F17" s="17" t="s">
        <v>62</v>
      </c>
      <c r="G17">
        <v>10</v>
      </c>
      <c r="H17">
        <v>2006</v>
      </c>
      <c r="I17" s="16">
        <v>926196.54</v>
      </c>
      <c r="J17" s="31"/>
      <c r="K17" s="25"/>
      <c r="L17" s="31">
        <f t="shared" si="4"/>
        <v>1</v>
      </c>
      <c r="M17" s="25">
        <f t="shared" si="3"/>
        <v>38961</v>
      </c>
      <c r="N17" s="25">
        <f t="shared" si="0"/>
        <v>38961</v>
      </c>
      <c r="T17" s="26">
        <f t="shared" si="1"/>
        <v>0.9752</v>
      </c>
      <c r="U17" s="27">
        <f t="shared" si="2"/>
        <v>979124.0668580804</v>
      </c>
    </row>
    <row r="18" spans="1:21" ht="12.75">
      <c r="A18" s="1"/>
      <c r="B18" s="1"/>
      <c r="C18" s="19">
        <v>16581415.540000003</v>
      </c>
      <c r="D18" s="19">
        <v>497442.47</v>
      </c>
      <c r="E18" s="19">
        <v>16083973.07</v>
      </c>
      <c r="F18" s="20">
        <v>0.1407226572300584</v>
      </c>
      <c r="G18" s="1"/>
      <c r="H18" s="1"/>
      <c r="I18" s="19">
        <v>16083973.07</v>
      </c>
      <c r="J18" s="31"/>
      <c r="L18" s="31">
        <f>SUM(L6:L17)</f>
        <v>12</v>
      </c>
      <c r="Q18" s="28">
        <f>(F6+F7+F8+F9+F10+F11+F12+F13+F14+F15+F16+F17)/L18</f>
        <v>0.13607499999999997</v>
      </c>
      <c r="U18" s="27">
        <f>SUM(U6:U17)</f>
        <v>14535886.908973616</v>
      </c>
    </row>
    <row r="24" ht="12.75">
      <c r="M24">
        <f>70833.33*12</f>
        <v>849999.96</v>
      </c>
    </row>
    <row r="28" spans="1:10" ht="12.75">
      <c r="A28" s="1"/>
      <c r="B28" s="1"/>
      <c r="C28" s="1" t="s">
        <v>0</v>
      </c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 t="s">
        <v>1</v>
      </c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 t="s">
        <v>2</v>
      </c>
      <c r="D30" s="1">
        <f>+B33</f>
        <v>2005</v>
      </c>
      <c r="E30" s="1" t="s">
        <v>3</v>
      </c>
      <c r="F30" s="1">
        <f>+B33+1</f>
        <v>2006</v>
      </c>
      <c r="G30" s="1"/>
      <c r="H30" s="1"/>
      <c r="I30" s="1"/>
      <c r="J30" s="1"/>
    </row>
    <row r="31" spans="1:10" ht="12.75">
      <c r="A31" s="1"/>
      <c r="B31" s="1" t="s">
        <v>4</v>
      </c>
      <c r="C31" s="1" t="s">
        <v>5</v>
      </c>
      <c r="D31" s="1" t="s">
        <v>6</v>
      </c>
      <c r="E31" s="1" t="s">
        <v>7</v>
      </c>
      <c r="F31" s="1" t="s">
        <v>8</v>
      </c>
      <c r="G31" s="1" t="s">
        <v>9</v>
      </c>
      <c r="H31" s="1" t="s">
        <v>10</v>
      </c>
      <c r="I31" s="1" t="s">
        <v>11</v>
      </c>
      <c r="J31" s="1" t="s">
        <v>12</v>
      </c>
    </row>
    <row r="32" spans="1:2" ht="12.75">
      <c r="A32" t="s">
        <v>13</v>
      </c>
      <c r="B32" t="s">
        <v>14</v>
      </c>
    </row>
    <row r="33" spans="1:10" ht="12.75">
      <c r="A33" s="2">
        <v>11</v>
      </c>
      <c r="B33" s="2">
        <v>2005</v>
      </c>
      <c r="C33" s="3">
        <v>25476.66</v>
      </c>
      <c r="D33" s="3">
        <v>823745.39</v>
      </c>
      <c r="E33" s="3">
        <v>70833.33</v>
      </c>
      <c r="F33" s="3">
        <v>423413.91</v>
      </c>
      <c r="G33" s="3">
        <v>164749.08</v>
      </c>
      <c r="H33" s="3">
        <v>164749.08</v>
      </c>
      <c r="I33" s="3"/>
      <c r="J33" s="3">
        <v>849222.05</v>
      </c>
    </row>
    <row r="34" spans="1:10" ht="12.75">
      <c r="A34" s="2">
        <v>12</v>
      </c>
      <c r="B34" s="2">
        <v>2005</v>
      </c>
      <c r="C34" s="3">
        <v>27687.85</v>
      </c>
      <c r="D34" s="3">
        <v>895240.32</v>
      </c>
      <c r="E34" s="3">
        <v>70833.33</v>
      </c>
      <c r="F34" s="3">
        <v>466310.86</v>
      </c>
      <c r="G34" s="3">
        <v>179048.06</v>
      </c>
      <c r="H34" s="3">
        <v>179048.06</v>
      </c>
      <c r="I34" s="3"/>
      <c r="J34" s="3">
        <v>922928.17</v>
      </c>
    </row>
    <row r="35" spans="1:10" ht="12.75">
      <c r="A35" s="2">
        <v>1</v>
      </c>
      <c r="B35" s="2">
        <v>2006</v>
      </c>
      <c r="C35" s="3">
        <v>39823.76</v>
      </c>
      <c r="D35" s="3">
        <v>1287634.87</v>
      </c>
      <c r="E35" s="3">
        <v>70833.33</v>
      </c>
      <c r="F35" s="3">
        <v>701747.59</v>
      </c>
      <c r="G35" s="3">
        <v>257526.97</v>
      </c>
      <c r="H35" s="3">
        <v>257526.97</v>
      </c>
      <c r="I35" s="3"/>
      <c r="J35" s="3">
        <v>1327458.63</v>
      </c>
    </row>
    <row r="36" spans="1:10" ht="12.75">
      <c r="A36" s="2">
        <v>2</v>
      </c>
      <c r="B36" s="2">
        <v>2006</v>
      </c>
      <c r="C36" s="3">
        <v>42030.64</v>
      </c>
      <c r="D36" s="3">
        <v>1358990.73</v>
      </c>
      <c r="E36" s="3">
        <v>70833.33</v>
      </c>
      <c r="F36" s="3">
        <v>744561.11</v>
      </c>
      <c r="G36" s="3">
        <v>271798.15</v>
      </c>
      <c r="H36" s="3">
        <v>271798.15</v>
      </c>
      <c r="I36" s="3"/>
      <c r="J36" s="3">
        <v>1401021.37</v>
      </c>
    </row>
    <row r="37" spans="1:10" ht="12.75">
      <c r="A37" s="2">
        <v>3</v>
      </c>
      <c r="B37" s="2">
        <v>2006</v>
      </c>
      <c r="C37" s="3">
        <v>52196.8</v>
      </c>
      <c r="D37" s="3">
        <v>1687696.39</v>
      </c>
      <c r="E37" s="3">
        <v>70833.33</v>
      </c>
      <c r="F37" s="3">
        <v>941784.51</v>
      </c>
      <c r="G37" s="3">
        <v>337539.28</v>
      </c>
      <c r="H37" s="3">
        <v>337539.28</v>
      </c>
      <c r="I37" s="3"/>
      <c r="J37" s="3">
        <v>1739893.19</v>
      </c>
    </row>
    <row r="38" spans="1:10" ht="12.75">
      <c r="A38" s="2">
        <v>4</v>
      </c>
      <c r="B38" s="2">
        <v>2006</v>
      </c>
      <c r="C38" s="3">
        <v>57277.68</v>
      </c>
      <c r="D38" s="3">
        <v>1851978.44</v>
      </c>
      <c r="E38" s="3">
        <v>70833.33</v>
      </c>
      <c r="F38" s="3">
        <v>1040353.73</v>
      </c>
      <c r="G38" s="3">
        <v>370395.69</v>
      </c>
      <c r="H38" s="3">
        <v>370395.69</v>
      </c>
      <c r="I38" s="3"/>
      <c r="J38" s="3">
        <v>1909256.12</v>
      </c>
    </row>
    <row r="39" spans="1:10" ht="12.75">
      <c r="A39" s="2">
        <v>5</v>
      </c>
      <c r="B39" s="2">
        <v>2006</v>
      </c>
      <c r="C39" s="3">
        <v>63357.62</v>
      </c>
      <c r="D39" s="3">
        <v>2048563.11</v>
      </c>
      <c r="E39" s="3">
        <v>70833.33</v>
      </c>
      <c r="F39" s="3">
        <v>1158304.54</v>
      </c>
      <c r="G39" s="3">
        <v>409712.62</v>
      </c>
      <c r="H39" s="3">
        <v>409712.62</v>
      </c>
      <c r="I39" s="3"/>
      <c r="J39" s="3">
        <v>2111920.73</v>
      </c>
    </row>
    <row r="40" spans="1:10" ht="12.75">
      <c r="A40" s="2">
        <v>6</v>
      </c>
      <c r="B40" s="2">
        <v>2006</v>
      </c>
      <c r="C40" s="3">
        <v>43811.75</v>
      </c>
      <c r="D40" s="3">
        <v>1416579.89</v>
      </c>
      <c r="E40" s="3">
        <v>70833.33</v>
      </c>
      <c r="F40" s="3">
        <v>779114.6</v>
      </c>
      <c r="G40" s="3">
        <v>283315.98</v>
      </c>
      <c r="H40" s="3"/>
      <c r="I40" s="3">
        <v>283315.98</v>
      </c>
      <c r="J40" s="3">
        <v>1460391.64</v>
      </c>
    </row>
    <row r="41" spans="1:10" ht="12.75">
      <c r="A41" s="2">
        <v>7</v>
      </c>
      <c r="B41" s="2">
        <v>2006</v>
      </c>
      <c r="C41" s="3">
        <v>41140.47</v>
      </c>
      <c r="D41" s="3">
        <v>1330208.53</v>
      </c>
      <c r="E41" s="3">
        <v>70833.33</v>
      </c>
      <c r="F41" s="3">
        <v>727291.79</v>
      </c>
      <c r="G41" s="3">
        <v>266041.71</v>
      </c>
      <c r="H41" s="3"/>
      <c r="I41" s="3">
        <v>266041.71</v>
      </c>
      <c r="J41" s="3">
        <v>1371349</v>
      </c>
    </row>
    <row r="42" spans="1:10" ht="12.75">
      <c r="A42" s="2">
        <v>8</v>
      </c>
      <c r="B42" s="2">
        <v>2006</v>
      </c>
      <c r="C42" s="4">
        <v>30038.88</v>
      </c>
      <c r="D42" s="4">
        <v>971257</v>
      </c>
      <c r="E42" s="4">
        <v>70833.33</v>
      </c>
      <c r="F42" s="4">
        <v>511920.87</v>
      </c>
      <c r="G42" s="4">
        <v>194251.4</v>
      </c>
      <c r="H42" s="4"/>
      <c r="I42" s="4">
        <v>194251.4</v>
      </c>
      <c r="J42" s="4">
        <v>1001295.87</v>
      </c>
    </row>
    <row r="43" spans="1:10" ht="12.75">
      <c r="A43" s="2">
        <v>9</v>
      </c>
      <c r="B43" s="2">
        <v>2006</v>
      </c>
      <c r="C43" s="3">
        <v>31891.19</v>
      </c>
      <c r="D43" s="3">
        <v>1031148.57</v>
      </c>
      <c r="E43" s="3">
        <v>70833.33</v>
      </c>
      <c r="F43" s="3">
        <v>547855.81</v>
      </c>
      <c r="G43" s="3">
        <v>206229.71</v>
      </c>
      <c r="H43" s="3"/>
      <c r="I43" s="3">
        <v>206229.71</v>
      </c>
      <c r="J43" s="3">
        <v>1063039.76</v>
      </c>
    </row>
    <row r="44" spans="1:12" ht="12.75">
      <c r="A44" s="2">
        <v>10</v>
      </c>
      <c r="B44" s="2">
        <v>2006</v>
      </c>
      <c r="C44" s="3">
        <f>+I17*0.03</f>
        <v>27785.8962</v>
      </c>
      <c r="D44" s="3">
        <f>+I17-C44</f>
        <v>898410.6438000001</v>
      </c>
      <c r="E44" s="3">
        <v>70833.37</v>
      </c>
      <c r="F44" s="3">
        <v>468213.0162800001</v>
      </c>
      <c r="G44" s="3">
        <v>179682.12876000002</v>
      </c>
      <c r="H44" s="3"/>
      <c r="I44" s="3">
        <v>179682.12876000002</v>
      </c>
      <c r="J44" s="3">
        <f>+C44+E44+F44+G44+I44</f>
        <v>926196.54</v>
      </c>
      <c r="L44" s="39"/>
    </row>
    <row r="45" spans="1:10" ht="12.75">
      <c r="A45" s="5"/>
      <c r="B45" s="5"/>
      <c r="C45" s="6">
        <f aca="true" t="shared" si="5" ref="C45:J45">SUM(C33:C44)</f>
        <v>482519.1962</v>
      </c>
      <c r="D45" s="6">
        <f t="shared" si="5"/>
        <v>15601453.8838</v>
      </c>
      <c r="E45" s="6">
        <f t="shared" si="5"/>
        <v>849999.9999999999</v>
      </c>
      <c r="F45" s="6">
        <f t="shared" si="5"/>
        <v>8510872.33628</v>
      </c>
      <c r="G45" s="6">
        <f t="shared" si="5"/>
        <v>3120290.77876</v>
      </c>
      <c r="H45" s="6">
        <f t="shared" si="5"/>
        <v>1990769.85</v>
      </c>
      <c r="I45" s="6">
        <f t="shared" si="5"/>
        <v>1129520.92876</v>
      </c>
      <c r="J45" s="6">
        <f t="shared" si="5"/>
        <v>16083973.07</v>
      </c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1"/>
  <sheetViews>
    <sheetView zoomScalePageLayoutView="0" workbookViewId="0" topLeftCell="A1">
      <selection activeCell="K5" sqref="K5:R20"/>
    </sheetView>
  </sheetViews>
  <sheetFormatPr defaultColWidth="9.140625" defaultRowHeight="12.75"/>
  <cols>
    <col min="2" max="2" width="17.140625" style="0" customWidth="1"/>
    <col min="3" max="3" width="19.8515625" style="0" customWidth="1"/>
    <col min="4" max="4" width="17.57421875" style="0" customWidth="1"/>
    <col min="5" max="5" width="17.421875" style="0" customWidth="1"/>
    <col min="9" max="9" width="14.8515625" style="0" customWidth="1"/>
    <col min="19" max="19" width="17.00390625" style="0" customWidth="1"/>
  </cols>
  <sheetData>
    <row r="2" spans="2:15" ht="12.75">
      <c r="B2" t="s">
        <v>17</v>
      </c>
      <c r="M2">
        <f>+B5-1</f>
        <v>-1</v>
      </c>
      <c r="N2" t="s">
        <v>3</v>
      </c>
      <c r="O2">
        <f>+B5</f>
        <v>0</v>
      </c>
    </row>
    <row r="3" ht="12.75">
      <c r="B3" t="s">
        <v>25</v>
      </c>
    </row>
    <row r="4" spans="2:15" ht="12.75">
      <c r="B4" t="s">
        <v>26</v>
      </c>
      <c r="C4">
        <v>2005</v>
      </c>
      <c r="D4" t="s">
        <v>3</v>
      </c>
      <c r="E4">
        <v>2006</v>
      </c>
      <c r="M4">
        <f>+B7-1</f>
        <v>2004</v>
      </c>
      <c r="N4" t="s">
        <v>3</v>
      </c>
      <c r="O4">
        <f>+B7</f>
        <v>2005</v>
      </c>
    </row>
    <row r="5" spans="1:18" ht="12.75">
      <c r="A5" t="s">
        <v>27</v>
      </c>
      <c r="C5" t="s">
        <v>28</v>
      </c>
      <c r="D5" t="s">
        <v>22</v>
      </c>
      <c r="E5" t="s">
        <v>29</v>
      </c>
      <c r="F5" t="s">
        <v>30</v>
      </c>
      <c r="G5" t="s">
        <v>31</v>
      </c>
      <c r="H5" t="s">
        <v>13</v>
      </c>
      <c r="I5" t="s">
        <v>32</v>
      </c>
      <c r="K5" s="32"/>
      <c r="L5" s="32"/>
      <c r="M5" s="32"/>
      <c r="N5" s="32"/>
      <c r="O5" s="32"/>
      <c r="P5" s="32"/>
      <c r="Q5" s="32"/>
      <c r="R5" s="32"/>
    </row>
    <row r="6" spans="1:18" ht="12.75">
      <c r="A6" t="s">
        <v>13</v>
      </c>
      <c r="B6" t="s">
        <v>14</v>
      </c>
      <c r="K6" s="32"/>
      <c r="L6" s="32"/>
      <c r="M6" s="32"/>
      <c r="N6" s="32"/>
      <c r="O6" s="32"/>
      <c r="P6" s="32"/>
      <c r="Q6" s="32"/>
      <c r="R6" s="32"/>
    </row>
    <row r="7" spans="1:19" ht="12.75">
      <c r="A7">
        <v>10</v>
      </c>
      <c r="B7">
        <v>2005</v>
      </c>
      <c r="C7" s="16">
        <v>437743.33</v>
      </c>
      <c r="D7" s="16">
        <v>13132.3</v>
      </c>
      <c r="E7" s="16">
        <v>424611.03</v>
      </c>
      <c r="F7" s="17" t="s">
        <v>40</v>
      </c>
      <c r="G7">
        <v>11</v>
      </c>
      <c r="H7">
        <v>2005</v>
      </c>
      <c r="I7" s="16">
        <v>424611.03</v>
      </c>
      <c r="K7" s="32"/>
      <c r="L7" s="33">
        <f aca="true" t="shared" si="0" ref="L7:L18">IF(A7&gt;0,1,0)</f>
        <v>1</v>
      </c>
      <c r="M7" s="34">
        <f>DATE(B7,A7,1)</f>
        <v>38626</v>
      </c>
      <c r="N7" s="35">
        <f aca="true" t="shared" si="1" ref="N7:N18">IF(A7&gt;0,M7,"")</f>
        <v>38626</v>
      </c>
      <c r="O7" s="32"/>
      <c r="P7" s="32"/>
      <c r="Q7" s="32"/>
      <c r="R7" s="36">
        <f>IF(L7=1,(F7+1),"")</f>
        <v>1.1124</v>
      </c>
      <c r="S7" s="27">
        <f>IF(L7=1,C7/R7,"")</f>
        <v>393512.52247393026</v>
      </c>
    </row>
    <row r="8" spans="1:19" ht="12.75">
      <c r="A8">
        <v>11</v>
      </c>
      <c r="B8">
        <v>2005</v>
      </c>
      <c r="C8" s="16">
        <v>475736.17</v>
      </c>
      <c r="D8" s="16">
        <v>14272.09</v>
      </c>
      <c r="E8" s="16">
        <v>461464.08</v>
      </c>
      <c r="F8" s="17">
        <v>0.001</v>
      </c>
      <c r="G8">
        <v>12</v>
      </c>
      <c r="H8">
        <v>2005</v>
      </c>
      <c r="I8" s="16">
        <v>461464.08</v>
      </c>
      <c r="K8" s="32"/>
      <c r="L8" s="33">
        <f t="shared" si="0"/>
        <v>1</v>
      </c>
      <c r="M8" s="34">
        <f aca="true" t="shared" si="2" ref="M8:M18">DATE(B8,A8,1)</f>
        <v>38657</v>
      </c>
      <c r="N8" s="35">
        <f t="shared" si="1"/>
        <v>38657</v>
      </c>
      <c r="O8" s="32"/>
      <c r="P8" s="32"/>
      <c r="Q8" s="32"/>
      <c r="R8" s="36">
        <f aca="true" t="shared" si="3" ref="R8:R18">IF(L8=1,(F8+1),"")</f>
        <v>1.001</v>
      </c>
      <c r="S8" s="27">
        <f aca="true" t="shared" si="4" ref="S8:S18">IF(L8=1,C8/R8,"")</f>
        <v>475260.9090909091</v>
      </c>
    </row>
    <row r="9" spans="1:19" ht="12.75">
      <c r="A9">
        <v>12</v>
      </c>
      <c r="B9">
        <v>2005</v>
      </c>
      <c r="C9" s="16">
        <v>684257.02</v>
      </c>
      <c r="D9" s="16">
        <v>20527.71</v>
      </c>
      <c r="E9" s="16">
        <v>663729.31</v>
      </c>
      <c r="F9" s="17">
        <v>0.1573</v>
      </c>
      <c r="G9">
        <v>1</v>
      </c>
      <c r="H9">
        <v>2006</v>
      </c>
      <c r="I9" s="16">
        <v>663729.31</v>
      </c>
      <c r="K9" s="32"/>
      <c r="L9" s="33">
        <f t="shared" si="0"/>
        <v>1</v>
      </c>
      <c r="M9" s="34">
        <f t="shared" si="2"/>
        <v>38687</v>
      </c>
      <c r="N9" s="35">
        <f t="shared" si="1"/>
        <v>38687</v>
      </c>
      <c r="O9" s="32"/>
      <c r="P9" s="32"/>
      <c r="Q9" s="32"/>
      <c r="R9" s="36">
        <f t="shared" si="3"/>
        <v>1.1573</v>
      </c>
      <c r="S9" s="27">
        <f t="shared" si="4"/>
        <v>591252.9335522336</v>
      </c>
    </row>
    <row r="10" spans="1:19" ht="12.75">
      <c r="A10">
        <v>1</v>
      </c>
      <c r="B10">
        <v>2006</v>
      </c>
      <c r="C10" s="16">
        <v>722175.96</v>
      </c>
      <c r="D10" s="16">
        <v>21665.28</v>
      </c>
      <c r="E10" s="16">
        <v>700510.68</v>
      </c>
      <c r="F10" s="17" t="s">
        <v>45</v>
      </c>
      <c r="G10">
        <v>2</v>
      </c>
      <c r="H10">
        <v>2006</v>
      </c>
      <c r="I10" s="16">
        <v>700510.68</v>
      </c>
      <c r="K10" s="32"/>
      <c r="L10" s="33">
        <f t="shared" si="0"/>
        <v>1</v>
      </c>
      <c r="M10" s="34">
        <f t="shared" si="2"/>
        <v>38718</v>
      </c>
      <c r="N10" s="35">
        <f t="shared" si="1"/>
        <v>38718</v>
      </c>
      <c r="O10" s="32"/>
      <c r="P10" s="32"/>
      <c r="Q10" s="32"/>
      <c r="R10" s="36">
        <f t="shared" si="3"/>
        <v>1.2469999999999999</v>
      </c>
      <c r="S10" s="27">
        <f t="shared" si="4"/>
        <v>579130.6816359262</v>
      </c>
    </row>
    <row r="11" spans="1:19" ht="12.75">
      <c r="A11">
        <v>2</v>
      </c>
      <c r="B11">
        <v>2006</v>
      </c>
      <c r="C11" s="16">
        <v>896852.16</v>
      </c>
      <c r="D11" s="16">
        <v>26905.56</v>
      </c>
      <c r="E11" s="16">
        <v>869946.6</v>
      </c>
      <c r="F11" s="17">
        <v>0.1777</v>
      </c>
      <c r="G11">
        <v>3</v>
      </c>
      <c r="H11">
        <v>2006</v>
      </c>
      <c r="I11" s="16">
        <v>869946.6</v>
      </c>
      <c r="K11" s="32"/>
      <c r="L11" s="33">
        <f t="shared" si="0"/>
        <v>1</v>
      </c>
      <c r="M11" s="34">
        <f t="shared" si="2"/>
        <v>38749</v>
      </c>
      <c r="N11" s="35">
        <f t="shared" si="1"/>
        <v>38749</v>
      </c>
      <c r="O11" s="32"/>
      <c r="P11" s="32"/>
      <c r="Q11" s="32"/>
      <c r="R11" s="36">
        <f t="shared" si="3"/>
        <v>1.1777</v>
      </c>
      <c r="S11" s="27">
        <f t="shared" si="4"/>
        <v>761528.5386770825</v>
      </c>
    </row>
    <row r="12" spans="1:19" ht="12.75">
      <c r="A12">
        <v>3</v>
      </c>
      <c r="B12">
        <v>2006</v>
      </c>
      <c r="C12" s="16">
        <v>984152.64</v>
      </c>
      <c r="D12" s="16">
        <v>29524.58</v>
      </c>
      <c r="E12" s="16">
        <v>954628.06</v>
      </c>
      <c r="F12" s="17" t="s">
        <v>48</v>
      </c>
      <c r="G12">
        <v>4</v>
      </c>
      <c r="H12">
        <v>2006</v>
      </c>
      <c r="I12" s="16">
        <v>954628.06</v>
      </c>
      <c r="K12" s="32"/>
      <c r="L12" s="33">
        <f t="shared" si="0"/>
        <v>1</v>
      </c>
      <c r="M12" s="34">
        <f t="shared" si="2"/>
        <v>38777</v>
      </c>
      <c r="N12" s="35">
        <f t="shared" si="1"/>
        <v>38777</v>
      </c>
      <c r="O12" s="32"/>
      <c r="P12" s="32"/>
      <c r="Q12" s="32"/>
      <c r="R12" s="36">
        <f t="shared" si="3"/>
        <v>1.1383</v>
      </c>
      <c r="S12" s="27">
        <f t="shared" si="4"/>
        <v>864581.0770447158</v>
      </c>
    </row>
    <row r="13" spans="1:19" ht="12.75">
      <c r="A13">
        <v>4</v>
      </c>
      <c r="B13">
        <v>2006</v>
      </c>
      <c r="C13" s="16">
        <v>1088618.93</v>
      </c>
      <c r="D13" s="16">
        <v>32658.57</v>
      </c>
      <c r="E13" s="16">
        <v>1055960.37</v>
      </c>
      <c r="F13" s="17" t="s">
        <v>50</v>
      </c>
      <c r="G13">
        <v>5</v>
      </c>
      <c r="H13">
        <v>2006</v>
      </c>
      <c r="I13" s="16">
        <v>1055960.37</v>
      </c>
      <c r="K13" s="32"/>
      <c r="L13" s="33">
        <f t="shared" si="0"/>
        <v>1</v>
      </c>
      <c r="M13" s="34">
        <f t="shared" si="2"/>
        <v>38808</v>
      </c>
      <c r="N13" s="35">
        <f t="shared" si="1"/>
        <v>38808</v>
      </c>
      <c r="O13" s="32"/>
      <c r="P13" s="32"/>
      <c r="Q13" s="32"/>
      <c r="R13" s="36">
        <f t="shared" si="3"/>
        <v>1.1835</v>
      </c>
      <c r="S13" s="27">
        <f t="shared" si="4"/>
        <v>919830.1056189268</v>
      </c>
    </row>
    <row r="14" spans="1:19" ht="12.75">
      <c r="A14">
        <v>5</v>
      </c>
      <c r="B14">
        <v>2006</v>
      </c>
      <c r="C14" s="16">
        <v>752779.19</v>
      </c>
      <c r="D14" s="16">
        <v>22583.38</v>
      </c>
      <c r="E14" s="16">
        <v>730195.82</v>
      </c>
      <c r="F14" s="17" t="s">
        <v>53</v>
      </c>
      <c r="G14">
        <v>6</v>
      </c>
      <c r="H14">
        <v>2006</v>
      </c>
      <c r="I14" s="16">
        <v>730195.82</v>
      </c>
      <c r="K14" s="32"/>
      <c r="L14" s="33">
        <f t="shared" si="0"/>
        <v>1</v>
      </c>
      <c r="M14" s="34">
        <f t="shared" si="2"/>
        <v>38838</v>
      </c>
      <c r="N14" s="35">
        <f t="shared" si="1"/>
        <v>38838</v>
      </c>
      <c r="O14" s="32"/>
      <c r="P14" s="32"/>
      <c r="Q14" s="32"/>
      <c r="R14" s="36">
        <f t="shared" si="3"/>
        <v>1.0511</v>
      </c>
      <c r="S14" s="27">
        <f t="shared" si="4"/>
        <v>716182.2757111597</v>
      </c>
    </row>
    <row r="15" spans="1:19" ht="12.75">
      <c r="A15">
        <v>6</v>
      </c>
      <c r="B15">
        <v>2006</v>
      </c>
      <c r="C15" s="16">
        <v>706880.93</v>
      </c>
      <c r="D15" s="16">
        <v>21206.43</v>
      </c>
      <c r="E15" s="16">
        <v>685674.5</v>
      </c>
      <c r="F15" s="17" t="s">
        <v>57</v>
      </c>
      <c r="G15">
        <v>7</v>
      </c>
      <c r="H15">
        <v>2006</v>
      </c>
      <c r="I15" s="16">
        <v>685674.5</v>
      </c>
      <c r="K15" s="32"/>
      <c r="L15" s="33">
        <f t="shared" si="0"/>
        <v>1</v>
      </c>
      <c r="M15" s="34">
        <f t="shared" si="2"/>
        <v>38869</v>
      </c>
      <c r="N15" s="35">
        <f t="shared" si="1"/>
        <v>38869</v>
      </c>
      <c r="O15" s="32"/>
      <c r="P15" s="32"/>
      <c r="Q15" s="32"/>
      <c r="R15" s="36">
        <f t="shared" si="3"/>
        <v>1.2346</v>
      </c>
      <c r="S15" s="27">
        <f t="shared" si="4"/>
        <v>572558.666774664</v>
      </c>
    </row>
    <row r="16" spans="1:19" ht="12.75">
      <c r="A16">
        <v>7</v>
      </c>
      <c r="B16">
        <v>2006</v>
      </c>
      <c r="C16" s="16">
        <v>516131.89</v>
      </c>
      <c r="D16" s="16">
        <v>15483.96</v>
      </c>
      <c r="E16" s="16">
        <v>500647.94</v>
      </c>
      <c r="F16" s="17" t="s">
        <v>59</v>
      </c>
      <c r="G16">
        <v>8</v>
      </c>
      <c r="H16">
        <v>2006</v>
      </c>
      <c r="I16" s="16">
        <v>500647.94</v>
      </c>
      <c r="K16" s="32"/>
      <c r="L16" s="33">
        <f t="shared" si="0"/>
        <v>1</v>
      </c>
      <c r="M16" s="34">
        <f t="shared" si="2"/>
        <v>38899</v>
      </c>
      <c r="N16" s="35">
        <f t="shared" si="1"/>
        <v>38899</v>
      </c>
      <c r="O16" s="32"/>
      <c r="P16" s="32"/>
      <c r="Q16" s="32"/>
      <c r="R16" s="36">
        <f t="shared" si="3"/>
        <v>1.121</v>
      </c>
      <c r="S16" s="27">
        <f t="shared" si="4"/>
        <v>460420.9545049064</v>
      </c>
    </row>
    <row r="17" spans="1:19" ht="12.75">
      <c r="A17">
        <v>8</v>
      </c>
      <c r="B17">
        <v>2006</v>
      </c>
      <c r="C17" s="16">
        <v>547958.64</v>
      </c>
      <c r="D17" s="16">
        <v>16438.76</v>
      </c>
      <c r="E17" s="16">
        <v>531519.88</v>
      </c>
      <c r="F17" s="17" t="s">
        <v>61</v>
      </c>
      <c r="G17">
        <v>9</v>
      </c>
      <c r="H17">
        <v>2006</v>
      </c>
      <c r="I17" s="16">
        <v>531519.88</v>
      </c>
      <c r="K17" s="32"/>
      <c r="L17" s="33">
        <f t="shared" si="0"/>
        <v>1</v>
      </c>
      <c r="M17" s="34">
        <f t="shared" si="2"/>
        <v>38930</v>
      </c>
      <c r="N17" s="35">
        <f t="shared" si="1"/>
        <v>38930</v>
      </c>
      <c r="O17" s="32"/>
      <c r="P17" s="32"/>
      <c r="Q17" s="32"/>
      <c r="R17" s="36">
        <f t="shared" si="3"/>
        <v>1.2338</v>
      </c>
      <c r="S17" s="27">
        <f t="shared" si="4"/>
        <v>444122.742745988</v>
      </c>
    </row>
    <row r="18" spans="1:19" ht="12.75">
      <c r="A18">
        <v>9</v>
      </c>
      <c r="B18">
        <v>2006</v>
      </c>
      <c r="C18" s="16">
        <v>477420.9</v>
      </c>
      <c r="D18" s="16">
        <v>14322.63</v>
      </c>
      <c r="E18" s="16">
        <v>463098.27</v>
      </c>
      <c r="F18" s="17" t="s">
        <v>62</v>
      </c>
      <c r="G18">
        <v>10</v>
      </c>
      <c r="H18">
        <v>2006</v>
      </c>
      <c r="I18" s="16">
        <v>463098.27</v>
      </c>
      <c r="K18" s="32"/>
      <c r="L18" s="33">
        <f t="shared" si="0"/>
        <v>1</v>
      </c>
      <c r="M18" s="34">
        <f t="shared" si="2"/>
        <v>38961</v>
      </c>
      <c r="N18" s="35">
        <f t="shared" si="1"/>
        <v>38961</v>
      </c>
      <c r="O18" s="32"/>
      <c r="P18" s="32"/>
      <c r="Q18" s="32"/>
      <c r="R18" s="36">
        <f t="shared" si="3"/>
        <v>0.9752</v>
      </c>
      <c r="S18" s="27">
        <f t="shared" si="4"/>
        <v>489562.03855619364</v>
      </c>
    </row>
    <row r="19" spans="1:19" ht="12.75">
      <c r="A19" s="5"/>
      <c r="B19" s="5"/>
      <c r="C19" s="21">
        <v>8290707.76</v>
      </c>
      <c r="D19" s="21">
        <v>248721.25</v>
      </c>
      <c r="E19" s="21">
        <v>8041986.540000001</v>
      </c>
      <c r="F19" s="22">
        <v>0.14072265712549625</v>
      </c>
      <c r="G19" s="5"/>
      <c r="H19" s="5"/>
      <c r="I19" s="21">
        <v>8041986.540000001</v>
      </c>
      <c r="K19" s="32"/>
      <c r="L19" s="33">
        <f>SUM(L7:L18)</f>
        <v>12</v>
      </c>
      <c r="M19" s="32"/>
      <c r="N19" s="32"/>
      <c r="O19" s="32"/>
      <c r="P19" s="32"/>
      <c r="Q19" s="37">
        <f>(F7+F8+F9+F10+F11+F12+F13+F14+F15+F16+F17+F18)/L19</f>
        <v>0.13607499999999997</v>
      </c>
      <c r="R19" s="32"/>
      <c r="S19" s="27">
        <f>SUM(S7:S18)</f>
        <v>7267943.446386636</v>
      </c>
    </row>
    <row r="20" spans="11:18" ht="12.75">
      <c r="K20" s="32"/>
      <c r="L20" s="32"/>
      <c r="M20" s="32"/>
      <c r="N20" s="32"/>
      <c r="O20" s="32"/>
      <c r="P20" s="32"/>
      <c r="Q20" s="32"/>
      <c r="R20" s="32"/>
    </row>
    <row r="21" ht="12.75">
      <c r="B21" t="s">
        <v>51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S46"/>
  <sheetViews>
    <sheetView tabSelected="1" zoomScalePageLayoutView="0" workbookViewId="0" topLeftCell="A6">
      <selection activeCell="G45" sqref="G45"/>
    </sheetView>
  </sheetViews>
  <sheetFormatPr defaultColWidth="9.140625" defaultRowHeight="12.75"/>
  <cols>
    <col min="3" max="3" width="17.8515625" style="0" customWidth="1"/>
    <col min="4" max="4" width="14.00390625" style="0" customWidth="1"/>
    <col min="5" max="5" width="13.57421875" style="0" customWidth="1"/>
    <col min="6" max="6" width="19.421875" style="0" customWidth="1"/>
    <col min="7" max="7" width="18.7109375" style="0" customWidth="1"/>
    <col min="9" max="9" width="12.7109375" style="0" bestFit="1" customWidth="1"/>
  </cols>
  <sheetData>
    <row r="3" spans="1:10" ht="12.75">
      <c r="A3" s="5"/>
      <c r="B3" s="5"/>
      <c r="C3" s="5" t="s">
        <v>63</v>
      </c>
      <c r="D3" s="5"/>
      <c r="E3" s="5"/>
      <c r="F3" s="5"/>
      <c r="G3" s="5"/>
      <c r="H3" s="5"/>
      <c r="I3" s="5"/>
      <c r="J3" s="5"/>
    </row>
    <row r="4" spans="1:16" ht="12.75">
      <c r="A4" s="5" t="s">
        <v>64</v>
      </c>
      <c r="B4" s="5"/>
      <c r="C4" s="5" t="s">
        <v>65</v>
      </c>
      <c r="D4" s="5"/>
      <c r="E4" s="5"/>
      <c r="F4" s="5"/>
      <c r="G4" s="5"/>
      <c r="H4" s="5"/>
      <c r="I4" s="5"/>
      <c r="J4" s="5"/>
      <c r="N4">
        <f>+B8-1</f>
        <v>2004</v>
      </c>
      <c r="O4" t="s">
        <v>3</v>
      </c>
      <c r="P4">
        <f>+B8</f>
        <v>2005</v>
      </c>
    </row>
    <row r="5" spans="1:10" ht="12.75">
      <c r="A5" s="5"/>
      <c r="B5" s="5"/>
      <c r="C5" s="5" t="s">
        <v>35</v>
      </c>
      <c r="D5" s="5">
        <v>2005</v>
      </c>
      <c r="E5" s="5" t="s">
        <v>3</v>
      </c>
      <c r="F5" s="5">
        <v>2006</v>
      </c>
      <c r="G5" s="5"/>
      <c r="H5" s="5"/>
      <c r="I5" s="5"/>
      <c r="J5" s="5"/>
    </row>
    <row r="6" spans="1:10" ht="12.75">
      <c r="A6" s="5"/>
      <c r="B6" s="5" t="s">
        <v>20</v>
      </c>
      <c r="C6" s="5" t="s">
        <v>28</v>
      </c>
      <c r="D6" s="5" t="s">
        <v>36</v>
      </c>
      <c r="E6" s="5" t="s">
        <v>37</v>
      </c>
      <c r="F6" s="5" t="s">
        <v>30</v>
      </c>
      <c r="G6" s="5" t="s">
        <v>31</v>
      </c>
      <c r="H6" s="5"/>
      <c r="I6" s="5" t="s">
        <v>66</v>
      </c>
      <c r="J6" s="5"/>
    </row>
    <row r="7" spans="1:10" ht="12.75">
      <c r="A7" s="5"/>
      <c r="B7" s="5" t="s">
        <v>13</v>
      </c>
      <c r="C7" s="5"/>
      <c r="D7" s="5"/>
      <c r="E7" s="5"/>
      <c r="F7" s="5"/>
      <c r="G7" s="5" t="s">
        <v>13</v>
      </c>
      <c r="H7" s="5"/>
      <c r="I7" s="5"/>
      <c r="J7" s="5"/>
    </row>
    <row r="8" spans="1:19" ht="12.75">
      <c r="A8">
        <v>10</v>
      </c>
      <c r="B8">
        <v>2005</v>
      </c>
      <c r="C8" s="16">
        <v>304823.31</v>
      </c>
      <c r="D8" s="16">
        <v>9144.7</v>
      </c>
      <c r="E8" s="16">
        <v>295678.61</v>
      </c>
      <c r="F8" s="17">
        <v>0.087</v>
      </c>
      <c r="G8">
        <v>11</v>
      </c>
      <c r="H8">
        <v>2005</v>
      </c>
      <c r="I8" s="16">
        <v>295678.61</v>
      </c>
      <c r="M8">
        <f aca="true" t="shared" si="0" ref="M8:M19">IF(A8&gt;0,1,0)</f>
        <v>1</v>
      </c>
      <c r="N8" s="38">
        <f>DATE(B8,A8,1)</f>
        <v>38626</v>
      </c>
      <c r="O8" s="25">
        <f aca="true" t="shared" si="1" ref="O8:O19">IF(B8&gt;0,N8,"")</f>
        <v>38626</v>
      </c>
      <c r="R8" s="26">
        <f>IF(M8=1,(F8+1),"")</f>
        <v>1.087</v>
      </c>
      <c r="S8" s="27">
        <f>IF(M8=1,C8/R8,"")</f>
        <v>280426.22815087397</v>
      </c>
    </row>
    <row r="9" spans="1:19" ht="12.75">
      <c r="A9">
        <v>11</v>
      </c>
      <c r="B9">
        <v>2005</v>
      </c>
      <c r="C9" s="16">
        <v>337426.74</v>
      </c>
      <c r="D9" s="16">
        <v>10122.8</v>
      </c>
      <c r="E9" s="16">
        <v>327303.94</v>
      </c>
      <c r="F9" s="17" t="s">
        <v>67</v>
      </c>
      <c r="G9">
        <v>12</v>
      </c>
      <c r="H9">
        <v>2005</v>
      </c>
      <c r="I9" s="16">
        <v>327303.94</v>
      </c>
      <c r="M9">
        <f t="shared" si="0"/>
        <v>1</v>
      </c>
      <c r="N9" s="38">
        <f aca="true" t="shared" si="2" ref="N9:N19">DATE(B9,A9,1)</f>
        <v>38657</v>
      </c>
      <c r="O9" s="25">
        <f t="shared" si="1"/>
        <v>38657</v>
      </c>
      <c r="R9" s="26">
        <f aca="true" t="shared" si="3" ref="R9:R19">IF(M9=1,(F9+1),"")</f>
        <v>0.8268</v>
      </c>
      <c r="S9" s="27">
        <f aca="true" t="shared" si="4" ref="S9:S19">IF(M9=1,C9/R9,"")</f>
        <v>408111.6835994194</v>
      </c>
    </row>
    <row r="10" spans="1:19" ht="12.75">
      <c r="A10">
        <v>12</v>
      </c>
      <c r="B10">
        <v>2005</v>
      </c>
      <c r="C10" s="16">
        <v>452787.31</v>
      </c>
      <c r="D10" s="16">
        <v>13583.62</v>
      </c>
      <c r="E10" s="16">
        <v>439203.69</v>
      </c>
      <c r="F10" s="17">
        <v>-0.0553</v>
      </c>
      <c r="G10">
        <v>1</v>
      </c>
      <c r="H10">
        <v>2006</v>
      </c>
      <c r="I10" s="16">
        <v>439203.69</v>
      </c>
      <c r="M10">
        <f t="shared" si="0"/>
        <v>1</v>
      </c>
      <c r="N10" s="38">
        <f t="shared" si="2"/>
        <v>38687</v>
      </c>
      <c r="O10" s="25">
        <f t="shared" si="1"/>
        <v>38687</v>
      </c>
      <c r="R10" s="26">
        <f t="shared" si="3"/>
        <v>0.9447</v>
      </c>
      <c r="S10" s="27">
        <f t="shared" si="4"/>
        <v>479292.16682544723</v>
      </c>
    </row>
    <row r="11" spans="1:19" ht="12.75">
      <c r="A11">
        <v>1</v>
      </c>
      <c r="B11">
        <v>2006</v>
      </c>
      <c r="C11" s="16">
        <v>523244.35</v>
      </c>
      <c r="D11" s="16">
        <v>15697.33</v>
      </c>
      <c r="E11" s="16">
        <v>507547.02</v>
      </c>
      <c r="F11" s="17" t="s">
        <v>68</v>
      </c>
      <c r="G11">
        <v>2</v>
      </c>
      <c r="H11">
        <v>2006</v>
      </c>
      <c r="I11" s="16">
        <v>507547.02</v>
      </c>
      <c r="M11">
        <f t="shared" si="0"/>
        <v>1</v>
      </c>
      <c r="N11" s="38">
        <f t="shared" si="2"/>
        <v>38718</v>
      </c>
      <c r="O11" s="25">
        <f t="shared" si="1"/>
        <v>38718</v>
      </c>
      <c r="R11" s="26">
        <f t="shared" si="3"/>
        <v>1.0859</v>
      </c>
      <c r="S11" s="27">
        <f t="shared" si="4"/>
        <v>481853.16327470297</v>
      </c>
    </row>
    <row r="12" spans="1:19" ht="12.75">
      <c r="A12">
        <v>2</v>
      </c>
      <c r="B12">
        <v>2006</v>
      </c>
      <c r="C12" s="16">
        <v>578534.15</v>
      </c>
      <c r="D12" s="16">
        <v>17356.02</v>
      </c>
      <c r="E12" s="16">
        <v>561178.13</v>
      </c>
      <c r="F12" s="17" t="s">
        <v>69</v>
      </c>
      <c r="G12">
        <v>3</v>
      </c>
      <c r="H12">
        <v>2006</v>
      </c>
      <c r="I12" s="16">
        <v>561178.13</v>
      </c>
      <c r="M12">
        <f t="shared" si="0"/>
        <v>1</v>
      </c>
      <c r="N12" s="38">
        <f t="shared" si="2"/>
        <v>38749</v>
      </c>
      <c r="O12" s="25">
        <f t="shared" si="1"/>
        <v>38749</v>
      </c>
      <c r="R12" s="26">
        <f t="shared" si="3"/>
        <v>1.0912</v>
      </c>
      <c r="S12" s="27">
        <f t="shared" si="4"/>
        <v>530181.5890762464</v>
      </c>
    </row>
    <row r="13" spans="1:19" ht="12.75">
      <c r="A13">
        <v>3</v>
      </c>
      <c r="B13">
        <v>2006</v>
      </c>
      <c r="C13" s="16">
        <v>591434.31</v>
      </c>
      <c r="D13" s="16">
        <v>17743.03</v>
      </c>
      <c r="E13" s="16">
        <v>573691.28</v>
      </c>
      <c r="F13" s="17" t="s">
        <v>70</v>
      </c>
      <c r="G13">
        <v>4</v>
      </c>
      <c r="H13">
        <v>2006</v>
      </c>
      <c r="I13" s="16">
        <v>573691.28</v>
      </c>
      <c r="M13">
        <f t="shared" si="0"/>
        <v>1</v>
      </c>
      <c r="N13" s="38">
        <f t="shared" si="2"/>
        <v>38777</v>
      </c>
      <c r="O13" s="25">
        <f t="shared" si="1"/>
        <v>38777</v>
      </c>
      <c r="R13" s="26">
        <f t="shared" si="3"/>
        <v>1.0822</v>
      </c>
      <c r="S13" s="27">
        <f t="shared" si="4"/>
        <v>546511.0977638145</v>
      </c>
    </row>
    <row r="14" spans="1:19" ht="12.75">
      <c r="A14">
        <v>4</v>
      </c>
      <c r="B14">
        <v>2006</v>
      </c>
      <c r="C14" s="16">
        <v>626417.51</v>
      </c>
      <c r="D14" s="16">
        <v>18792.53</v>
      </c>
      <c r="E14" s="16">
        <v>607624.98</v>
      </c>
      <c r="F14" s="17" t="s">
        <v>71</v>
      </c>
      <c r="G14">
        <v>5</v>
      </c>
      <c r="H14">
        <v>2006</v>
      </c>
      <c r="I14" s="16">
        <v>607624.98</v>
      </c>
      <c r="M14">
        <f t="shared" si="0"/>
        <v>1</v>
      </c>
      <c r="N14" s="38">
        <f t="shared" si="2"/>
        <v>38808</v>
      </c>
      <c r="O14" s="25">
        <f t="shared" si="1"/>
        <v>38808</v>
      </c>
      <c r="R14" s="26">
        <f t="shared" si="3"/>
        <v>1.0732</v>
      </c>
      <c r="S14" s="27">
        <f t="shared" si="4"/>
        <v>583691.3063734625</v>
      </c>
    </row>
    <row r="15" spans="1:19" ht="12.75">
      <c r="A15">
        <v>5</v>
      </c>
      <c r="B15">
        <v>2006</v>
      </c>
      <c r="C15" s="16">
        <v>513479.78</v>
      </c>
      <c r="D15" s="16">
        <v>15404.39</v>
      </c>
      <c r="E15" s="16">
        <v>498075.39</v>
      </c>
      <c r="F15" s="17" t="s">
        <v>72</v>
      </c>
      <c r="G15">
        <v>6</v>
      </c>
      <c r="H15">
        <v>2006</v>
      </c>
      <c r="I15" s="16">
        <v>498075.39</v>
      </c>
      <c r="M15">
        <f t="shared" si="0"/>
        <v>1</v>
      </c>
      <c r="N15" s="38">
        <f t="shared" si="2"/>
        <v>38838</v>
      </c>
      <c r="O15" s="25">
        <f t="shared" si="1"/>
        <v>38838</v>
      </c>
      <c r="R15" s="26">
        <f t="shared" si="3"/>
        <v>0.9837</v>
      </c>
      <c r="S15" s="27">
        <f t="shared" si="4"/>
        <v>521988.1874555251</v>
      </c>
    </row>
    <row r="16" spans="1:19" ht="12.75">
      <c r="A16">
        <v>6</v>
      </c>
      <c r="B16">
        <v>2006</v>
      </c>
      <c r="C16" s="16">
        <v>537089.7</v>
      </c>
      <c r="D16" s="16">
        <v>16112.69</v>
      </c>
      <c r="E16" s="16">
        <v>520977.01</v>
      </c>
      <c r="F16" s="17" t="s">
        <v>73</v>
      </c>
      <c r="G16">
        <v>7</v>
      </c>
      <c r="H16">
        <v>2006</v>
      </c>
      <c r="I16" s="16">
        <v>520977.01</v>
      </c>
      <c r="M16">
        <f t="shared" si="0"/>
        <v>1</v>
      </c>
      <c r="N16" s="38">
        <f t="shared" si="2"/>
        <v>38869</v>
      </c>
      <c r="O16" s="25">
        <f t="shared" si="1"/>
        <v>38869</v>
      </c>
      <c r="R16" s="26">
        <f t="shared" si="3"/>
        <v>1.1543</v>
      </c>
      <c r="S16" s="27">
        <f t="shared" si="4"/>
        <v>465294.724075197</v>
      </c>
    </row>
    <row r="17" spans="1:19" ht="12.75">
      <c r="A17">
        <v>7</v>
      </c>
      <c r="B17">
        <v>2006</v>
      </c>
      <c r="C17" s="16">
        <v>417094.23</v>
      </c>
      <c r="D17" s="16">
        <v>12512.83</v>
      </c>
      <c r="E17" s="16">
        <v>404581.4</v>
      </c>
      <c r="F17" s="17" t="s">
        <v>74</v>
      </c>
      <c r="G17">
        <v>8</v>
      </c>
      <c r="H17">
        <v>2006</v>
      </c>
      <c r="I17" s="16">
        <v>404581.4</v>
      </c>
      <c r="M17">
        <f t="shared" si="0"/>
        <v>1</v>
      </c>
      <c r="N17" s="38">
        <f t="shared" si="2"/>
        <v>38899</v>
      </c>
      <c r="O17" s="25">
        <f t="shared" si="1"/>
        <v>38899</v>
      </c>
      <c r="R17" s="26">
        <f t="shared" si="3"/>
        <v>1.0514000000000001</v>
      </c>
      <c r="S17" s="27">
        <f t="shared" si="4"/>
        <v>396703.66178428754</v>
      </c>
    </row>
    <row r="18" spans="1:19" ht="12.75">
      <c r="A18">
        <v>8</v>
      </c>
      <c r="B18">
        <v>2006</v>
      </c>
      <c r="C18" s="16">
        <v>369569.75</v>
      </c>
      <c r="D18" s="16">
        <v>11087.09</v>
      </c>
      <c r="E18" s="16">
        <v>358482.66</v>
      </c>
      <c r="F18" s="17" t="s">
        <v>75</v>
      </c>
      <c r="G18">
        <v>9</v>
      </c>
      <c r="H18">
        <v>2006</v>
      </c>
      <c r="I18" s="16">
        <v>358482.66</v>
      </c>
      <c r="M18">
        <f t="shared" si="0"/>
        <v>1</v>
      </c>
      <c r="N18" s="38">
        <f t="shared" si="2"/>
        <v>38930</v>
      </c>
      <c r="O18" s="25">
        <f t="shared" si="1"/>
        <v>38930</v>
      </c>
      <c r="R18" s="26">
        <f t="shared" si="3"/>
        <v>1.1791</v>
      </c>
      <c r="S18" s="27">
        <f t="shared" si="4"/>
        <v>313433.76303960645</v>
      </c>
    </row>
    <row r="19" spans="1:19" ht="12.75">
      <c r="A19">
        <v>9</v>
      </c>
      <c r="B19">
        <v>2006</v>
      </c>
      <c r="C19" s="16">
        <v>285298.72</v>
      </c>
      <c r="D19" s="16">
        <v>8558.96</v>
      </c>
      <c r="E19" s="16">
        <v>276739.76</v>
      </c>
      <c r="F19" s="17" t="s">
        <v>76</v>
      </c>
      <c r="G19">
        <v>10</v>
      </c>
      <c r="H19">
        <v>2006</v>
      </c>
      <c r="I19" s="16">
        <v>276739.76</v>
      </c>
      <c r="M19">
        <f t="shared" si="0"/>
        <v>1</v>
      </c>
      <c r="N19" s="38">
        <f t="shared" si="2"/>
        <v>38961</v>
      </c>
      <c r="O19" s="25">
        <f t="shared" si="1"/>
        <v>38961</v>
      </c>
      <c r="R19" s="26">
        <f t="shared" si="3"/>
        <v>0.8975</v>
      </c>
      <c r="S19" s="27">
        <f t="shared" si="4"/>
        <v>317881.58217270195</v>
      </c>
    </row>
    <row r="20" spans="1:19" ht="12.75">
      <c r="A20" s="18"/>
      <c r="B20" s="18"/>
      <c r="C20" s="23">
        <v>5537199.86</v>
      </c>
      <c r="D20" s="23">
        <v>166115.99</v>
      </c>
      <c r="E20" s="23">
        <v>5371083.87</v>
      </c>
      <c r="F20" s="24">
        <v>0.03977765677819001</v>
      </c>
      <c r="G20" s="18"/>
      <c r="H20" s="18"/>
      <c r="I20" s="23">
        <v>5371083.87</v>
      </c>
      <c r="M20">
        <f>SUM(M8:M19)</f>
        <v>12</v>
      </c>
      <c r="O20" s="28">
        <f>(F8+F9+F10+F11+F12+F13+F14+F15+F16+F17+F18+F19)/M20</f>
        <v>0.03808333333333334</v>
      </c>
      <c r="S20" s="27">
        <f>SUM(S8:S19)</f>
        <v>5325369.153591285</v>
      </c>
    </row>
    <row r="29" spans="1:7" ht="12.75">
      <c r="A29" s="5"/>
      <c r="B29" s="5"/>
      <c r="C29" s="5" t="s">
        <v>0</v>
      </c>
      <c r="D29" s="5"/>
      <c r="E29" s="5"/>
      <c r="F29" s="5"/>
      <c r="G29" s="5"/>
    </row>
    <row r="30" spans="1:7" ht="12.75">
      <c r="A30" s="5"/>
      <c r="B30" s="5"/>
      <c r="C30" s="5" t="s">
        <v>15</v>
      </c>
      <c r="D30" s="5"/>
      <c r="E30" s="5"/>
      <c r="F30" s="5"/>
      <c r="G30" s="5"/>
    </row>
    <row r="31" spans="1:7" ht="12.75">
      <c r="A31" s="5"/>
      <c r="B31" s="5"/>
      <c r="C31" s="5" t="s">
        <v>2</v>
      </c>
      <c r="D31" s="5">
        <f>+B34</f>
        <v>2005</v>
      </c>
      <c r="E31" s="5" t="s">
        <v>3</v>
      </c>
      <c r="F31" s="5">
        <f>+B34+1</f>
        <v>2006</v>
      </c>
      <c r="G31" s="5"/>
    </row>
    <row r="32" spans="1:7" ht="12.75">
      <c r="A32" s="5" t="s">
        <v>4</v>
      </c>
      <c r="B32" s="5" t="s">
        <v>13</v>
      </c>
      <c r="C32" s="5" t="s">
        <v>5</v>
      </c>
      <c r="D32" s="5" t="s">
        <v>6</v>
      </c>
      <c r="E32" s="5" t="s">
        <v>16</v>
      </c>
      <c r="F32" s="5" t="s">
        <v>8</v>
      </c>
      <c r="G32" s="5" t="s">
        <v>12</v>
      </c>
    </row>
    <row r="33" spans="1:2" ht="12.75">
      <c r="A33" t="s">
        <v>13</v>
      </c>
      <c r="B33" t="s">
        <v>14</v>
      </c>
    </row>
    <row r="34" spans="1:7" ht="12.75">
      <c r="A34" s="2">
        <v>11</v>
      </c>
      <c r="B34" s="2">
        <v>2005</v>
      </c>
      <c r="C34" s="3">
        <v>8870.36</v>
      </c>
      <c r="D34" s="3">
        <v>286808.25</v>
      </c>
      <c r="E34" s="3">
        <v>8333.33</v>
      </c>
      <c r="F34" s="3">
        <v>278474.92</v>
      </c>
      <c r="G34" s="3">
        <v>295678.61</v>
      </c>
    </row>
    <row r="35" spans="1:7" ht="12.75">
      <c r="A35" s="2">
        <v>12</v>
      </c>
      <c r="B35" s="2">
        <v>2005</v>
      </c>
      <c r="C35" s="3">
        <v>9819.12</v>
      </c>
      <c r="D35" s="3">
        <v>317484.82</v>
      </c>
      <c r="E35" s="3">
        <v>8333.33</v>
      </c>
      <c r="F35" s="3">
        <v>309151.49</v>
      </c>
      <c r="G35" s="3">
        <v>327303.94</v>
      </c>
    </row>
    <row r="36" spans="1:7" ht="12.75">
      <c r="A36">
        <v>1</v>
      </c>
      <c r="B36">
        <v>2006</v>
      </c>
      <c r="C36" s="7">
        <v>13176.11</v>
      </c>
      <c r="D36" s="7">
        <v>426027.58</v>
      </c>
      <c r="E36" s="7">
        <v>8333.33</v>
      </c>
      <c r="F36" s="7">
        <v>417694.25</v>
      </c>
      <c r="G36" s="7">
        <v>439203.69</v>
      </c>
    </row>
    <row r="37" spans="1:7" ht="12.75">
      <c r="A37" s="2">
        <v>2</v>
      </c>
      <c r="B37" s="2">
        <v>2006</v>
      </c>
      <c r="C37" s="3">
        <v>15226.41</v>
      </c>
      <c r="D37" s="3">
        <v>492320.61</v>
      </c>
      <c r="E37" s="3">
        <v>8333.33</v>
      </c>
      <c r="F37" s="3">
        <v>483987.28</v>
      </c>
      <c r="G37" s="3">
        <v>507547.02</v>
      </c>
    </row>
    <row r="38" spans="1:7" ht="12.75">
      <c r="A38" s="2">
        <v>3</v>
      </c>
      <c r="B38" s="2">
        <v>2006</v>
      </c>
      <c r="C38" s="3">
        <v>16835.34</v>
      </c>
      <c r="D38" s="3">
        <v>544342.78</v>
      </c>
      <c r="E38" s="3">
        <v>8333.33</v>
      </c>
      <c r="F38" s="3">
        <v>536009.45</v>
      </c>
      <c r="G38" s="3">
        <v>561178.13</v>
      </c>
    </row>
    <row r="39" spans="1:7" ht="12.75">
      <c r="A39" s="2">
        <v>4</v>
      </c>
      <c r="B39" s="2">
        <v>2006</v>
      </c>
      <c r="C39" s="3">
        <v>17210.74</v>
      </c>
      <c r="D39" s="3">
        <v>556480.54</v>
      </c>
      <c r="E39" s="3">
        <v>8333.33</v>
      </c>
      <c r="F39" s="3">
        <v>548147.21</v>
      </c>
      <c r="G39" s="3">
        <v>573691.28</v>
      </c>
    </row>
    <row r="40" spans="1:7" ht="12.75">
      <c r="A40">
        <v>5</v>
      </c>
      <c r="B40">
        <v>2006</v>
      </c>
      <c r="C40" s="7">
        <v>18228.75</v>
      </c>
      <c r="D40" s="7">
        <v>589396.24</v>
      </c>
      <c r="E40" s="7">
        <v>8333.33</v>
      </c>
      <c r="F40" s="7">
        <v>581062.91</v>
      </c>
      <c r="G40" s="7">
        <v>607624.98</v>
      </c>
    </row>
    <row r="41" spans="1:7" ht="12.75">
      <c r="A41" s="2">
        <v>6</v>
      </c>
      <c r="B41" s="2">
        <v>2006</v>
      </c>
      <c r="C41" s="3">
        <v>14942.26</v>
      </c>
      <c r="D41" s="3">
        <v>483133.13</v>
      </c>
      <c r="E41" s="3">
        <v>8333.33</v>
      </c>
      <c r="F41" s="3">
        <v>474799.8</v>
      </c>
      <c r="G41" s="3">
        <v>498075.39</v>
      </c>
    </row>
    <row r="42" spans="1:7" ht="12.75">
      <c r="A42" s="2">
        <v>7</v>
      </c>
      <c r="B42" s="2">
        <v>2006</v>
      </c>
      <c r="C42" s="3">
        <v>15629.31</v>
      </c>
      <c r="D42" s="3">
        <v>505347.7</v>
      </c>
      <c r="E42" s="3">
        <v>8333.33</v>
      </c>
      <c r="F42" s="3">
        <v>497014.37</v>
      </c>
      <c r="G42" s="3">
        <v>520977.01</v>
      </c>
    </row>
    <row r="43" spans="1:7" ht="12.75">
      <c r="A43" s="2">
        <v>8</v>
      </c>
      <c r="B43" s="2">
        <v>2006</v>
      </c>
      <c r="C43" s="3">
        <v>12137.44</v>
      </c>
      <c r="D43" s="3">
        <v>392443.96</v>
      </c>
      <c r="E43" s="3">
        <v>8333.33</v>
      </c>
      <c r="F43" s="3">
        <v>384110.63</v>
      </c>
      <c r="G43" s="3">
        <v>404581.4</v>
      </c>
    </row>
    <row r="44" spans="1:7" ht="12.75">
      <c r="A44" s="2">
        <v>9</v>
      </c>
      <c r="B44" s="2">
        <v>2006</v>
      </c>
      <c r="C44" s="3">
        <f>+I18*0.03</f>
        <v>10754.4798</v>
      </c>
      <c r="D44" s="3">
        <v>347728.18</v>
      </c>
      <c r="E44" s="3">
        <v>8333.37</v>
      </c>
      <c r="F44" s="3">
        <v>339394.81</v>
      </c>
      <c r="G44" s="3">
        <v>358482.66</v>
      </c>
    </row>
    <row r="45" spans="1:7" ht="12.75">
      <c r="A45" s="2">
        <v>10</v>
      </c>
      <c r="B45" s="2">
        <v>2006</v>
      </c>
      <c r="C45" s="3">
        <f>+I19*0.03</f>
        <v>8302.1928</v>
      </c>
      <c r="D45" s="3">
        <f>+I19-C45</f>
        <v>268437.5672</v>
      </c>
      <c r="E45" s="3">
        <v>8333.33</v>
      </c>
      <c r="F45" s="3">
        <v>260104.2372</v>
      </c>
      <c r="G45" s="3">
        <f>+C45+E45+F45</f>
        <v>276739.76</v>
      </c>
    </row>
    <row r="46" spans="1:7" ht="12.75">
      <c r="A46" s="5"/>
      <c r="B46" s="5"/>
      <c r="C46" s="6">
        <f>SUM(C34:C45)</f>
        <v>161132.5126</v>
      </c>
      <c r="D46" s="6">
        <f>SUM(D34:D45)</f>
        <v>5209951.3572</v>
      </c>
      <c r="E46" s="6">
        <f>SUM(E34:E45)</f>
        <v>100000</v>
      </c>
      <c r="F46" s="6">
        <f>SUM(F34:F45)</f>
        <v>5109951.3571999995</v>
      </c>
      <c r="G46" s="6">
        <f>SUM(G34:G45)</f>
        <v>5371083.87</v>
      </c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0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8.140625" style="0" customWidth="1"/>
    <col min="4" max="4" width="17.57421875" style="0" customWidth="1"/>
    <col min="5" max="5" width="18.8515625" style="0" customWidth="1"/>
    <col min="9" max="9" width="13.421875" style="0" customWidth="1"/>
    <col min="10" max="10" width="19.8515625" style="0" customWidth="1"/>
  </cols>
  <sheetData>
    <row r="1" spans="1:10" ht="12.75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20" ht="12.75">
      <c r="A2" s="18"/>
      <c r="B2" s="18"/>
      <c r="C2" s="18" t="s">
        <v>17</v>
      </c>
      <c r="D2" s="18"/>
      <c r="E2" s="18"/>
      <c r="F2" s="18"/>
      <c r="G2" s="18"/>
      <c r="H2" s="18"/>
      <c r="I2" s="18"/>
      <c r="J2" s="18"/>
      <c r="R2">
        <f>+B8-1</f>
        <v>2004</v>
      </c>
      <c r="S2" t="s">
        <v>3</v>
      </c>
      <c r="T2">
        <f>+B8</f>
        <v>2005</v>
      </c>
    </row>
    <row r="3" spans="1:10" ht="12.75">
      <c r="A3" s="18"/>
      <c r="B3" s="18"/>
      <c r="C3" s="18" t="s">
        <v>77</v>
      </c>
      <c r="D3" s="18"/>
      <c r="E3" s="18"/>
      <c r="F3" s="18"/>
      <c r="G3" s="18"/>
      <c r="H3" s="18"/>
      <c r="I3" s="18"/>
      <c r="J3" s="18"/>
    </row>
    <row r="4" spans="1:10" ht="12.75">
      <c r="A4" s="18"/>
      <c r="B4" s="18"/>
      <c r="C4" s="18" t="s">
        <v>78</v>
      </c>
      <c r="D4" s="18"/>
      <c r="E4" s="18"/>
      <c r="F4" s="18"/>
      <c r="G4" s="18"/>
      <c r="H4" s="18"/>
      <c r="I4" s="18" t="s">
        <v>79</v>
      </c>
      <c r="J4" s="18" t="s">
        <v>80</v>
      </c>
    </row>
    <row r="5" spans="1:10" ht="12.75">
      <c r="A5" s="18"/>
      <c r="B5" s="18"/>
      <c r="C5" s="18" t="s">
        <v>26</v>
      </c>
      <c r="D5" s="18"/>
      <c r="E5" s="18">
        <v>2005</v>
      </c>
      <c r="F5" s="18" t="s">
        <v>3</v>
      </c>
      <c r="G5" s="18">
        <v>2006</v>
      </c>
      <c r="H5" s="18"/>
      <c r="I5" s="18"/>
      <c r="J5" s="18"/>
    </row>
    <row r="6" spans="1:10" ht="12.75">
      <c r="A6" s="18"/>
      <c r="B6" s="18"/>
      <c r="C6" s="18"/>
      <c r="D6" s="18"/>
      <c r="E6" s="18"/>
      <c r="F6" s="18" t="s">
        <v>81</v>
      </c>
      <c r="G6" s="18"/>
      <c r="H6" s="18"/>
      <c r="I6" s="18" t="s">
        <v>82</v>
      </c>
      <c r="J6" s="18" t="s">
        <v>32</v>
      </c>
    </row>
    <row r="7" spans="1:10" ht="12.75">
      <c r="A7" s="18" t="s">
        <v>20</v>
      </c>
      <c r="B7" s="18" t="s">
        <v>13</v>
      </c>
      <c r="C7" s="18" t="s">
        <v>28</v>
      </c>
      <c r="D7" s="18" t="s">
        <v>22</v>
      </c>
      <c r="E7" s="18" t="s">
        <v>29</v>
      </c>
      <c r="F7" s="18" t="s">
        <v>23</v>
      </c>
      <c r="G7" s="18" t="s">
        <v>4</v>
      </c>
      <c r="H7" s="18"/>
      <c r="I7" s="18" t="s">
        <v>83</v>
      </c>
      <c r="J7" s="18" t="s">
        <v>84</v>
      </c>
    </row>
    <row r="8" spans="1:26" ht="12.75">
      <c r="A8">
        <v>10</v>
      </c>
      <c r="B8">
        <v>2005</v>
      </c>
      <c r="C8" s="16">
        <v>858025.81</v>
      </c>
      <c r="D8" s="16">
        <v>25740.77</v>
      </c>
      <c r="E8" s="16">
        <v>832285.04</v>
      </c>
      <c r="F8" s="17">
        <v>-0.0059</v>
      </c>
      <c r="G8">
        <v>11</v>
      </c>
      <c r="H8">
        <v>2005</v>
      </c>
      <c r="I8" s="16">
        <v>707442.28</v>
      </c>
      <c r="J8" s="16">
        <v>124842.76</v>
      </c>
      <c r="P8">
        <f>IF(I8&gt;0,1,0)</f>
        <v>1</v>
      </c>
      <c r="Q8" s="38">
        <f>DATE(B8,A8,1)</f>
        <v>38626</v>
      </c>
      <c r="R8" s="25">
        <f aca="true" t="shared" si="0" ref="R8:R19">IF(E8&gt;0,Q8,"")</f>
        <v>38626</v>
      </c>
      <c r="T8" s="26">
        <f>IF(P8=1,(F8+1),"")</f>
        <v>0.9941</v>
      </c>
      <c r="U8" s="27">
        <f>IF(P8=1,C8/T8,"")</f>
        <v>863118.2074238005</v>
      </c>
      <c r="V8" s="27"/>
      <c r="X8" s="27">
        <f>IF(P8=1,E8/T8,"")</f>
        <v>837224.6655266071</v>
      </c>
      <c r="Y8" s="27">
        <f>IF(P8=1,X8*0.85,"")</f>
        <v>711640.965697616</v>
      </c>
      <c r="Z8" s="27">
        <f>IF(P8=1,X8*0.15,"")</f>
        <v>125583.69982899106</v>
      </c>
    </row>
    <row r="9" spans="1:26" ht="12.75">
      <c r="A9">
        <v>11</v>
      </c>
      <c r="B9">
        <v>2005</v>
      </c>
      <c r="C9" s="16">
        <v>1047348.99</v>
      </c>
      <c r="D9" s="16">
        <v>31420.47</v>
      </c>
      <c r="E9" s="16">
        <v>1015928.52</v>
      </c>
      <c r="F9" s="17">
        <v>0.1552</v>
      </c>
      <c r="G9">
        <v>12</v>
      </c>
      <c r="H9">
        <v>2005</v>
      </c>
      <c r="I9" s="16">
        <v>863539.24</v>
      </c>
      <c r="J9" s="16">
        <v>152389.28</v>
      </c>
      <c r="P9">
        <f aca="true" t="shared" si="1" ref="P9:P19">IF(I9&gt;0,1,0)</f>
        <v>1</v>
      </c>
      <c r="Q9" s="38">
        <f aca="true" t="shared" si="2" ref="Q9:Q19">DATE(B9,A9,1)</f>
        <v>38657</v>
      </c>
      <c r="R9" s="25">
        <f t="shared" si="0"/>
        <v>38657</v>
      </c>
      <c r="T9" s="26">
        <f aca="true" t="shared" si="3" ref="T9:T19">IF(P9=1,(F9+1),"")</f>
        <v>1.1552</v>
      </c>
      <c r="U9" s="27">
        <f aca="true" t="shared" si="4" ref="U9:U19">IF(P9=1,C9/T9,"")</f>
        <v>906638.6686288088</v>
      </c>
      <c r="V9" s="27"/>
      <c r="X9" s="27">
        <f aca="true" t="shared" si="5" ref="X9:X19">IF(P9=1,E9/T9,"")</f>
        <v>879439.5083102493</v>
      </c>
      <c r="Y9" s="27">
        <f aca="true" t="shared" si="6" ref="Y9:Y19">IF(P9=1,X9*0.85,"")</f>
        <v>747523.582063712</v>
      </c>
      <c r="Z9" s="27">
        <f aca="true" t="shared" si="7" ref="Z9:Z19">IF(P9=1,X9*0.15,"")</f>
        <v>131915.9262465374</v>
      </c>
    </row>
    <row r="10" spans="1:26" ht="12.75">
      <c r="A10">
        <v>12</v>
      </c>
      <c r="B10">
        <v>2005</v>
      </c>
      <c r="C10" s="16">
        <v>976961.62</v>
      </c>
      <c r="D10" s="16">
        <v>29308.85</v>
      </c>
      <c r="E10" s="16">
        <v>947652.77</v>
      </c>
      <c r="F10" s="17">
        <v>0.0287</v>
      </c>
      <c r="G10">
        <v>1</v>
      </c>
      <c r="H10">
        <v>2006</v>
      </c>
      <c r="I10" s="16">
        <v>805504.86</v>
      </c>
      <c r="J10" s="16">
        <v>142147.92</v>
      </c>
      <c r="P10">
        <f t="shared" si="1"/>
        <v>1</v>
      </c>
      <c r="Q10" s="38">
        <f t="shared" si="2"/>
        <v>38687</v>
      </c>
      <c r="R10" s="25">
        <f t="shared" si="0"/>
        <v>38687</v>
      </c>
      <c r="T10" s="26">
        <f t="shared" si="3"/>
        <v>1.0287</v>
      </c>
      <c r="U10" s="27">
        <f t="shared" si="4"/>
        <v>949705.0840867114</v>
      </c>
      <c r="V10" s="27"/>
      <c r="X10" s="27">
        <f t="shared" si="5"/>
        <v>921213.9302031691</v>
      </c>
      <c r="Y10" s="27">
        <f t="shared" si="6"/>
        <v>783031.8406726937</v>
      </c>
      <c r="Z10" s="27">
        <f t="shared" si="7"/>
        <v>138182.08953047535</v>
      </c>
    </row>
    <row r="11" spans="1:26" ht="12.75">
      <c r="A11">
        <v>1</v>
      </c>
      <c r="B11">
        <v>2006</v>
      </c>
      <c r="C11" s="16">
        <v>1358548.33</v>
      </c>
      <c r="D11" s="16">
        <v>40756.45</v>
      </c>
      <c r="E11" s="16">
        <v>1317791.88</v>
      </c>
      <c r="F11" s="17" t="s">
        <v>85</v>
      </c>
      <c r="G11">
        <v>2</v>
      </c>
      <c r="H11">
        <v>2006</v>
      </c>
      <c r="I11" s="16">
        <v>1120123.1</v>
      </c>
      <c r="J11" s="16">
        <v>197668.78</v>
      </c>
      <c r="P11">
        <f t="shared" si="1"/>
        <v>1</v>
      </c>
      <c r="Q11" s="38">
        <f t="shared" si="2"/>
        <v>38718</v>
      </c>
      <c r="R11" s="25">
        <f t="shared" si="0"/>
        <v>38718</v>
      </c>
      <c r="T11" s="26">
        <f t="shared" si="3"/>
        <v>1.2381</v>
      </c>
      <c r="U11" s="27">
        <f t="shared" si="4"/>
        <v>1097284.8154430175</v>
      </c>
      <c r="V11" s="27"/>
      <c r="X11" s="27">
        <f t="shared" si="5"/>
        <v>1064366.270898958</v>
      </c>
      <c r="Y11" s="27">
        <f t="shared" si="6"/>
        <v>904711.3302641142</v>
      </c>
      <c r="Z11" s="27">
        <f t="shared" si="7"/>
        <v>159654.9406348437</v>
      </c>
    </row>
    <row r="12" spans="1:26" ht="12.75">
      <c r="A12">
        <v>2</v>
      </c>
      <c r="B12">
        <v>2006</v>
      </c>
      <c r="C12" s="16">
        <v>1129224.6</v>
      </c>
      <c r="D12" s="16">
        <v>33876.74</v>
      </c>
      <c r="E12" s="16">
        <v>1095347.86</v>
      </c>
      <c r="F12" s="17" t="s">
        <v>86</v>
      </c>
      <c r="G12">
        <v>3</v>
      </c>
      <c r="H12">
        <v>2006</v>
      </c>
      <c r="I12" s="16">
        <v>931045.68</v>
      </c>
      <c r="J12" s="16">
        <v>164302.18</v>
      </c>
      <c r="P12">
        <f t="shared" si="1"/>
        <v>1</v>
      </c>
      <c r="Q12" s="38">
        <f t="shared" si="2"/>
        <v>38749</v>
      </c>
      <c r="R12" s="25">
        <f t="shared" si="0"/>
        <v>38749</v>
      </c>
      <c r="T12" s="26">
        <f t="shared" si="3"/>
        <v>1.1573</v>
      </c>
      <c r="U12" s="27">
        <f t="shared" si="4"/>
        <v>975740.6031279704</v>
      </c>
      <c r="V12" s="27"/>
      <c r="X12" s="27">
        <f t="shared" si="5"/>
        <v>946468.3833059709</v>
      </c>
      <c r="Y12" s="27">
        <f t="shared" si="6"/>
        <v>804498.1258100753</v>
      </c>
      <c r="Z12" s="27">
        <f t="shared" si="7"/>
        <v>141970.25749589564</v>
      </c>
    </row>
    <row r="13" spans="1:26" ht="12.75">
      <c r="A13">
        <v>3</v>
      </c>
      <c r="B13">
        <v>2006</v>
      </c>
      <c r="C13" s="16">
        <v>1248501.24</v>
      </c>
      <c r="D13" s="16">
        <v>37455.04</v>
      </c>
      <c r="E13" s="16">
        <v>1211046.2</v>
      </c>
      <c r="F13" s="17" t="s">
        <v>87</v>
      </c>
      <c r="G13">
        <v>4</v>
      </c>
      <c r="H13">
        <v>2006</v>
      </c>
      <c r="I13" s="16">
        <v>1029389.27</v>
      </c>
      <c r="J13" s="16">
        <v>181656.93</v>
      </c>
      <c r="P13">
        <f t="shared" si="1"/>
        <v>1</v>
      </c>
      <c r="Q13" s="38">
        <f t="shared" si="2"/>
        <v>38777</v>
      </c>
      <c r="R13" s="25">
        <f t="shared" si="0"/>
        <v>38777</v>
      </c>
      <c r="T13" s="26">
        <f t="shared" si="3"/>
        <v>1.0848</v>
      </c>
      <c r="U13" s="27">
        <f t="shared" si="4"/>
        <v>1150904.5353982302</v>
      </c>
      <c r="V13" s="27"/>
      <c r="X13" s="27">
        <f t="shared" si="5"/>
        <v>1116377.3967551622</v>
      </c>
      <c r="Y13" s="27">
        <f t="shared" si="6"/>
        <v>948920.7872418878</v>
      </c>
      <c r="Z13" s="27">
        <f t="shared" si="7"/>
        <v>167456.6095132743</v>
      </c>
    </row>
    <row r="14" spans="1:26" ht="12.75">
      <c r="A14">
        <v>4</v>
      </c>
      <c r="B14">
        <v>2006</v>
      </c>
      <c r="C14" s="16">
        <v>1189247.43</v>
      </c>
      <c r="D14" s="16">
        <v>35677.42</v>
      </c>
      <c r="E14" s="16">
        <v>1153570.01</v>
      </c>
      <c r="F14" s="17" t="s">
        <v>88</v>
      </c>
      <c r="G14">
        <v>5</v>
      </c>
      <c r="H14">
        <v>2006</v>
      </c>
      <c r="I14" s="16">
        <v>980534.51</v>
      </c>
      <c r="J14" s="16">
        <v>173035.5</v>
      </c>
      <c r="P14">
        <f t="shared" si="1"/>
        <v>1</v>
      </c>
      <c r="Q14" s="38">
        <f t="shared" si="2"/>
        <v>38808</v>
      </c>
      <c r="R14" s="25">
        <f t="shared" si="0"/>
        <v>38808</v>
      </c>
      <c r="T14" s="26">
        <f t="shared" si="3"/>
        <v>1.108</v>
      </c>
      <c r="U14" s="27">
        <f t="shared" si="4"/>
        <v>1073328.0054151623</v>
      </c>
      <c r="V14" s="27">
        <f aca="true" t="shared" si="8" ref="V14:V19">IF(P14=1,U14*0.85,"")</f>
        <v>912328.804602888</v>
      </c>
      <c r="X14" s="27">
        <f t="shared" si="5"/>
        <v>1041128.167870036</v>
      </c>
      <c r="Y14" s="27">
        <f t="shared" si="6"/>
        <v>884958.9426895306</v>
      </c>
      <c r="Z14" s="27">
        <f t="shared" si="7"/>
        <v>156169.2251805054</v>
      </c>
    </row>
    <row r="15" spans="1:26" ht="12.75">
      <c r="A15">
        <v>5</v>
      </c>
      <c r="B15">
        <v>2006</v>
      </c>
      <c r="C15" s="16">
        <v>1228518.69</v>
      </c>
      <c r="D15" s="16">
        <v>36855.56</v>
      </c>
      <c r="E15" s="16">
        <v>1191663.13</v>
      </c>
      <c r="F15" s="17" t="s">
        <v>89</v>
      </c>
      <c r="G15">
        <v>6</v>
      </c>
      <c r="H15">
        <v>2006</v>
      </c>
      <c r="I15" s="16">
        <v>1012913.66</v>
      </c>
      <c r="J15" s="16">
        <v>178749.47</v>
      </c>
      <c r="P15">
        <f t="shared" si="1"/>
        <v>1</v>
      </c>
      <c r="Q15" s="38">
        <f t="shared" si="2"/>
        <v>38838</v>
      </c>
      <c r="R15" s="25">
        <f t="shared" si="0"/>
        <v>38838</v>
      </c>
      <c r="T15" s="26">
        <f t="shared" si="3"/>
        <v>1.0125</v>
      </c>
      <c r="U15" s="27">
        <f t="shared" si="4"/>
        <v>1213351.7925925925</v>
      </c>
      <c r="V15" s="27">
        <f t="shared" si="8"/>
        <v>1031349.0237037037</v>
      </c>
      <c r="X15" s="27">
        <f t="shared" si="5"/>
        <v>1176951.2395061727</v>
      </c>
      <c r="Y15" s="27">
        <f t="shared" si="6"/>
        <v>1000408.5535802467</v>
      </c>
      <c r="Z15" s="27">
        <f t="shared" si="7"/>
        <v>176542.6859259259</v>
      </c>
    </row>
    <row r="16" spans="1:26" ht="12.75">
      <c r="A16">
        <v>6</v>
      </c>
      <c r="B16">
        <v>2006</v>
      </c>
      <c r="C16" s="16">
        <v>1198325.87</v>
      </c>
      <c r="D16" s="16">
        <v>35949.78</v>
      </c>
      <c r="E16" s="16">
        <v>1162376.09</v>
      </c>
      <c r="F16" s="17" t="s">
        <v>90</v>
      </c>
      <c r="G16">
        <v>7</v>
      </c>
      <c r="H16">
        <v>2006</v>
      </c>
      <c r="I16" s="16">
        <v>988019.68</v>
      </c>
      <c r="J16" s="16">
        <v>174356.41</v>
      </c>
      <c r="P16">
        <f t="shared" si="1"/>
        <v>1</v>
      </c>
      <c r="Q16" s="38">
        <f t="shared" si="2"/>
        <v>38869</v>
      </c>
      <c r="R16" s="25">
        <f t="shared" si="0"/>
        <v>38869</v>
      </c>
      <c r="T16" s="26">
        <f t="shared" si="3"/>
        <v>1.1073</v>
      </c>
      <c r="U16" s="27">
        <f t="shared" si="4"/>
        <v>1082205.2469972007</v>
      </c>
      <c r="V16" s="27">
        <f t="shared" si="8"/>
        <v>919874.4599476205</v>
      </c>
      <c r="X16" s="27">
        <f t="shared" si="5"/>
        <v>1049739.0860652039</v>
      </c>
      <c r="Y16" s="27">
        <f t="shared" si="6"/>
        <v>892278.2231554233</v>
      </c>
      <c r="Z16" s="27">
        <f t="shared" si="7"/>
        <v>157460.86290978058</v>
      </c>
    </row>
    <row r="17" spans="1:26" ht="12.75">
      <c r="A17">
        <v>7</v>
      </c>
      <c r="B17">
        <v>2006</v>
      </c>
      <c r="C17" s="16">
        <v>1133623.76</v>
      </c>
      <c r="D17" s="16">
        <v>34008.71</v>
      </c>
      <c r="E17" s="16">
        <v>1099615.05</v>
      </c>
      <c r="F17" s="17" t="s">
        <v>91</v>
      </c>
      <c r="G17">
        <v>8</v>
      </c>
      <c r="H17">
        <v>2006</v>
      </c>
      <c r="I17" s="16">
        <v>934672.79</v>
      </c>
      <c r="J17" s="16">
        <v>164942.26</v>
      </c>
      <c r="P17">
        <f t="shared" si="1"/>
        <v>1</v>
      </c>
      <c r="Q17" s="38">
        <f t="shared" si="2"/>
        <v>38899</v>
      </c>
      <c r="R17" s="25">
        <f t="shared" si="0"/>
        <v>38899</v>
      </c>
      <c r="T17" s="26">
        <f t="shared" si="3"/>
        <v>1.1504</v>
      </c>
      <c r="U17" s="27">
        <f t="shared" si="4"/>
        <v>985417.0375521557</v>
      </c>
      <c r="V17" s="27">
        <f t="shared" si="8"/>
        <v>837604.4819193323</v>
      </c>
      <c r="X17" s="27">
        <f t="shared" si="5"/>
        <v>955854.5288595271</v>
      </c>
      <c r="Y17" s="27">
        <f t="shared" si="6"/>
        <v>812476.349530598</v>
      </c>
      <c r="Z17" s="27">
        <f t="shared" si="7"/>
        <v>143378.17932892905</v>
      </c>
    </row>
    <row r="18" spans="1:26" ht="12.75">
      <c r="A18">
        <v>8</v>
      </c>
      <c r="B18">
        <v>2006</v>
      </c>
      <c r="C18" s="16">
        <v>1182257.43</v>
      </c>
      <c r="D18" s="16">
        <v>35467.72</v>
      </c>
      <c r="E18" s="16">
        <v>1146789.71</v>
      </c>
      <c r="F18" s="17" t="s">
        <v>92</v>
      </c>
      <c r="G18">
        <v>9</v>
      </c>
      <c r="H18">
        <v>2006</v>
      </c>
      <c r="I18" s="16">
        <v>974771.25</v>
      </c>
      <c r="J18" s="16">
        <v>172018.46</v>
      </c>
      <c r="P18">
        <f t="shared" si="1"/>
        <v>1</v>
      </c>
      <c r="Q18" s="38">
        <f t="shared" si="2"/>
        <v>38930</v>
      </c>
      <c r="R18" s="25">
        <f t="shared" si="0"/>
        <v>38930</v>
      </c>
      <c r="T18" s="26">
        <f t="shared" si="3"/>
        <v>1.1264</v>
      </c>
      <c r="U18" s="27">
        <f t="shared" si="4"/>
        <v>1049589.3377130681</v>
      </c>
      <c r="V18" s="27">
        <f t="shared" si="8"/>
        <v>892150.9370561079</v>
      </c>
      <c r="X18" s="27">
        <f t="shared" si="5"/>
        <v>1018101.6601562499</v>
      </c>
      <c r="Y18" s="27">
        <f t="shared" si="6"/>
        <v>865386.4111328124</v>
      </c>
      <c r="Z18" s="27">
        <f t="shared" si="7"/>
        <v>152715.24902343747</v>
      </c>
    </row>
    <row r="19" spans="1:26" ht="12.75">
      <c r="A19">
        <v>9</v>
      </c>
      <c r="B19">
        <v>2006</v>
      </c>
      <c r="C19" s="16">
        <v>1115147.3</v>
      </c>
      <c r="D19" s="16">
        <v>33454.42</v>
      </c>
      <c r="E19" s="16">
        <v>1081692.88</v>
      </c>
      <c r="F19" s="17" t="s">
        <v>93</v>
      </c>
      <c r="G19">
        <v>10</v>
      </c>
      <c r="H19">
        <v>2006</v>
      </c>
      <c r="I19" s="16">
        <v>919438.95</v>
      </c>
      <c r="J19" s="16">
        <v>162253.93</v>
      </c>
      <c r="P19">
        <f t="shared" si="1"/>
        <v>1</v>
      </c>
      <c r="Q19" s="38">
        <f t="shared" si="2"/>
        <v>38961</v>
      </c>
      <c r="R19" s="25">
        <f t="shared" si="0"/>
        <v>38961</v>
      </c>
      <c r="T19" s="26">
        <f t="shared" si="3"/>
        <v>1.0888</v>
      </c>
      <c r="U19" s="27">
        <f t="shared" si="4"/>
        <v>1024198.4753857459</v>
      </c>
      <c r="V19" s="27">
        <f t="shared" si="8"/>
        <v>870568.704077884</v>
      </c>
      <c r="X19" s="27">
        <f t="shared" si="5"/>
        <v>993472.520205731</v>
      </c>
      <c r="Y19" s="27">
        <f t="shared" si="6"/>
        <v>844451.6421748714</v>
      </c>
      <c r="Z19" s="27">
        <f t="shared" si="7"/>
        <v>149020.87803085966</v>
      </c>
    </row>
    <row r="20" spans="1:24" ht="12.75">
      <c r="A20" s="18"/>
      <c r="B20" s="18"/>
      <c r="C20" s="23">
        <v>13665731.069999998</v>
      </c>
      <c r="D20" s="23">
        <v>409971.93</v>
      </c>
      <c r="E20" s="23">
        <v>13255759.14</v>
      </c>
      <c r="F20" s="24">
        <v>0.10461554081694735</v>
      </c>
      <c r="G20" s="18"/>
      <c r="H20" s="18"/>
      <c r="I20" s="23">
        <v>11267395.27</v>
      </c>
      <c r="J20" s="23">
        <v>1988363.88</v>
      </c>
      <c r="P20">
        <f>SUM(P8:P19)</f>
        <v>12</v>
      </c>
      <c r="R20" s="28">
        <f>(F8+F9+F10+F11+F12+F13+F14+F15+F16+F17+F18+F19)/P20</f>
        <v>0.1043</v>
      </c>
      <c r="U20" s="27">
        <f>SUM(U8:U19)</f>
        <v>12371481.809764463</v>
      </c>
      <c r="X20" s="27">
        <f>IF(P20=1,F20/W20,"")</f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allen eagle</cp:lastModifiedBy>
  <dcterms:created xsi:type="dcterms:W3CDTF">1996-10-14T23:33:28Z</dcterms:created>
  <dcterms:modified xsi:type="dcterms:W3CDTF">2014-10-06T15:28:51Z</dcterms:modified>
  <cp:category/>
  <cp:version/>
  <cp:contentType/>
  <cp:contentStatus/>
</cp:coreProperties>
</file>