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360" windowWidth="13440" windowHeight="6495" tabRatio="941" activeTab="3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HomelessTaxTable" sheetId="5" r:id="rId5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#REF!</definedName>
    <definedName name="_xlnm.Print_Area" localSheetId="0">'ConventionTaxTable'!$A$51:$L$60</definedName>
    <definedName name="_xlnm.Print_Area" localSheetId="3">'FoodandBeverageTaxTable'!$A$85:$G$94</definedName>
    <definedName name="_xlnm.Print_Area" localSheetId="4">'HomelessTaxTable'!$E$6:$E$18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#REF!</definedName>
  </definedNames>
  <calcPr fullCalcOnLoad="1"/>
</workbook>
</file>

<file path=xl/sharedStrings.xml><?xml version="1.0" encoding="utf-8"?>
<sst xmlns="http://schemas.openxmlformats.org/spreadsheetml/2006/main" count="290" uniqueCount="125">
  <si>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</si>
  <si>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</si>
  <si>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</si>
  <si>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</si>
  <si>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</si>
  <si>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</si>
  <si>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</si>
  <si>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</si>
  <si>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</si>
  <si>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</si>
  <si>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</si>
  <si>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</si>
  <si>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</si>
  <si>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</si>
  <si>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</si>
  <si>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</si>
  <si>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</si>
  <si>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</si>
  <si>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</si>
  <si>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</si>
  <si>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</si>
  <si>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</si>
  <si>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</si>
  <si>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</si>
  <si>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</si>
  <si>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</si>
  <si>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</si>
  <si>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</si>
  <si>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</si>
  <si>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</si>
  <si>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</si>
  <si>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</si>
  <si>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</si>
  <si>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</si>
  <si>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</si>
  <si>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</si>
  <si>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</si>
  <si>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</si>
  <si>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</si>
  <si>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</si>
  <si>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</si>
  <si>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</si>
  <si>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</si>
  <si>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</si>
  <si>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</si>
  <si>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</si>
  <si>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</si>
  <si>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</si>
  <si>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</si>
  <si>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</si>
  <si>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</si>
  <si>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</si>
  <si>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</si>
  <si>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</si>
  <si>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>Total</t>
  </si>
  <si>
    <t>TDC 800,000</t>
  </si>
  <si>
    <t>Qtr.</t>
  </si>
  <si>
    <t xml:space="preserve">    2003-2004</t>
  </si>
  <si>
    <t>Quarterly</t>
  </si>
  <si>
    <t>2003-2004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</si>
  <si>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</si>
  <si>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</si>
  <si>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</si>
  <si>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</si>
  <si>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 xml:space="preserve"> 2003-2004</t>
  </si>
  <si>
    <t>Totals</t>
  </si>
  <si>
    <t xml:space="preserve"> TOTAL</t>
  </si>
  <si>
    <t>.</t>
  </si>
  <si>
    <t>2005-2006</t>
  </si>
  <si>
    <t>Subfund 162</t>
  </si>
  <si>
    <t xml:space="preserve">Distribution to </t>
  </si>
  <si>
    <t>Cultural Affiars</t>
  </si>
  <si>
    <t>Miami Dade</t>
  </si>
  <si>
    <t>TDC 875,000</t>
  </si>
  <si>
    <t>7.02%</t>
  </si>
  <si>
    <t>-3.08%</t>
  </si>
  <si>
    <t>-1.11%</t>
  </si>
  <si>
    <t>-1.32%</t>
  </si>
  <si>
    <t>3.42%</t>
  </si>
  <si>
    <t>5.30%</t>
  </si>
  <si>
    <t>0.84%</t>
  </si>
  <si>
    <t>8.31%</t>
  </si>
  <si>
    <t>15.06%</t>
  </si>
  <si>
    <t>19.07%</t>
  </si>
  <si>
    <t>3.71%</t>
  </si>
  <si>
    <t>8.22%</t>
  </si>
  <si>
    <t>1.18%</t>
  </si>
  <si>
    <t>1.12%</t>
  </si>
  <si>
    <t>-5.35%</t>
  </si>
  <si>
    <t>15.11%</t>
  </si>
  <si>
    <t>14.87%</t>
  </si>
  <si>
    <t>12.25%</t>
  </si>
  <si>
    <t>1.98%</t>
  </si>
  <si>
    <t>-1.56%</t>
  </si>
  <si>
    <t>4.36%</t>
  </si>
  <si>
    <t>9.12%</t>
  </si>
  <si>
    <t>7.45%</t>
  </si>
  <si>
    <t>4.34%</t>
  </si>
  <si>
    <t>14.64%</t>
  </si>
  <si>
    <t>7.84%</t>
  </si>
  <si>
    <t>-3.24%</t>
  </si>
  <si>
    <t>5.91%</t>
  </si>
  <si>
    <t>3.62%</t>
  </si>
  <si>
    <t>8.94%</t>
  </si>
  <si>
    <t>11.10%</t>
  </si>
  <si>
    <t>-0.01%</t>
  </si>
  <si>
    <t>26.26%</t>
  </si>
  <si>
    <t>22.73%</t>
  </si>
  <si>
    <t>50.88%</t>
  </si>
  <si>
    <t>0.05%</t>
  </si>
  <si>
    <t xml:space="preserve">                               Calendar Year</t>
  </si>
  <si>
    <t>For Calendar Year</t>
  </si>
  <si>
    <t xml:space="preserve">For Calendar </t>
  </si>
  <si>
    <t>2.62%</t>
  </si>
  <si>
    <t>4.23%</t>
  </si>
  <si>
    <t>0.46%</t>
  </si>
  <si>
    <t>1.35%</t>
  </si>
  <si>
    <t>7.77%</t>
  </si>
  <si>
    <t>5.90%</t>
  </si>
  <si>
    <t>6.94%</t>
  </si>
  <si>
    <t>2.18%</t>
  </si>
  <si>
    <t>7.47%</t>
  </si>
  <si>
    <t>25.35%</t>
  </si>
  <si>
    <t>3.56%</t>
  </si>
  <si>
    <t>10.45%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</si>
</sst>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</numFmts>
  <fonts count="43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"/>
      <color indexed="8"/>
      <name val="Arial"/>
      <family val="0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sz val="9.2"/>
      <color indexed="8"/>
      <name val="Arial"/>
      <family val="0"/>
    </font>
    <font>
      <sz val="19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sz val="7.35"/>
      <color indexed="8"/>
      <name val="Arial"/>
      <family val="0"/>
    </font>
    <font>
      <sz val="20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b/>
      <sz val="20"/>
      <color indexed="8"/>
      <name val="Arial"/>
      <family val="0"/>
    </font>
    <font>
      <sz val="8.75"/>
      <color indexed="8"/>
      <name val="Arial"/>
      <family val="0"/>
    </font>
    <font>
      <b/>
      <sz val="23.75"/>
      <color indexed="8"/>
      <name val="Arial"/>
      <family val="0"/>
    </font>
    <font>
      <sz val="8.05"/>
      <color indexed="8"/>
      <name val="Arial"/>
      <family val="0"/>
    </font>
    <font>
      <sz val="18.25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8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0" fillId="25" borderId="0" xfId="0" applyFill="1" applyAlignment="1">
      <alignment/>
    </xf>
    <xf numFmtId="8" fontId="0" fillId="25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0" fontId="1" fillId="27" borderId="0" xfId="0" applyFont="1" applyFill="1" applyAlignment="1">
      <alignment/>
    </xf>
    <xf numFmtId="0" fontId="0" fillId="28" borderId="0" xfId="0" applyFill="1" applyAlignment="1">
      <alignment/>
    </xf>
    <xf numFmtId="8" fontId="0" fillId="28" borderId="0" xfId="0" applyNumberFormat="1" applyFill="1" applyAlignment="1">
      <alignment/>
    </xf>
    <xf numFmtId="10" fontId="0" fillId="28" borderId="0" xfId="0" applyNumberFormat="1" applyFill="1" applyAlignment="1">
      <alignment/>
    </xf>
    <xf numFmtId="10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9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6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6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65" fontId="0" fillId="27" borderId="0" xfId="0" applyNumberFormat="1" applyFill="1" applyAlignment="1">
      <alignment/>
    </xf>
    <xf numFmtId="10" fontId="0" fillId="27" borderId="0" xfId="0" applyNumberFormat="1" applyFill="1" applyAlignment="1">
      <alignment/>
    </xf>
    <xf numFmtId="165" fontId="0" fillId="29" borderId="10" xfId="0" applyNumberFormat="1" applyFill="1" applyBorder="1" applyAlignment="1">
      <alignment/>
    </xf>
    <xf numFmtId="0" fontId="4" fillId="0" borderId="0" xfId="0" applyFont="1" applyAlignment="1">
      <alignment/>
    </xf>
    <xf numFmtId="165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29" borderId="11" xfId="0" applyFill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05"/>
          <c:w val="0.801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/>
            </c:strRef>
          </c:cat>
          <c:val>
            <c:numRef>
              <c:f>ConventionTaxTable!$C$6:$C$17</c:f>
              <c:numCache/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/>
            </c:numRef>
          </c:val>
        </c:ser>
        <c:axId val="64651403"/>
        <c:axId val="44991716"/>
      </c:barChart>
      <c:dateAx>
        <c:axId val="64651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99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1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425"/>
          <c:y val="0.048"/>
          <c:w val="0.04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3975"/>
          <c:w val="0.837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/>
            </c:numRef>
          </c:val>
        </c:ser>
        <c:axId val="2272261"/>
        <c:axId val="20450350"/>
      </c:barChart>
      <c:dateAx>
        <c:axId val="2272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450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059"/>
          <c:w val="0.12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175"/>
          <c:w val="0.756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SportsTaxTable!$C$6:$C$17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835423"/>
        <c:axId val="45865624"/>
      </c:barChart>
      <c:catAx>
        <c:axId val="4983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5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125"/>
          <c:y val="0.06875"/>
          <c:w val="0.0827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2"/>
          <c:w val="0.78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10137433"/>
        <c:axId val="24128034"/>
      </c:barChart>
      <c:dateAx>
        <c:axId val="1013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280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12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675"/>
          <c:y val="0.03525"/>
          <c:w val="0.065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5"/>
          <c:w val="0.790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HomelessTaxTable!$C$7:$C$18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708"/>
        <c:crosses val="autoZero"/>
        <c:auto val="1"/>
        <c:lblOffset val="100"/>
        <c:noMultiLvlLbl val="0"/>
      </c:catAx>
      <c:valAx>
        <c:axId val="821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5"/>
          <c:y val="0.0315"/>
          <c:w val="0.054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2203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2462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33725"/>
        <a:ext cx="7343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7</xdr:col>
      <xdr:colOff>504825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7096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8562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6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6.7109375" style="0" customWidth="1"/>
    <col min="4" max="4" width="16.00390625" style="0" customWidth="1"/>
    <col min="5" max="5" width="17.0039062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0" bestFit="1" customWidth="1"/>
  </cols>
  <sheetData>
    <row r="1" spans="1:21" ht="12.75">
      <c r="A1" s="4"/>
      <c r="B1" s="4"/>
      <c r="C1" s="4" t="s">
        <v>0</v>
      </c>
      <c r="D1" s="4"/>
      <c r="E1" s="4"/>
      <c r="F1" s="4"/>
      <c r="G1" s="4"/>
      <c r="H1" s="4"/>
      <c r="U1">
        <f>+D3-1</f>
        <v>2005</v>
      </c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110</v>
      </c>
      <c r="B3" s="4"/>
      <c r="C3" s="4"/>
      <c r="D3" s="4">
        <f>+B6</f>
        <v>2006</v>
      </c>
      <c r="E3" s="4"/>
      <c r="F3" s="4"/>
      <c r="G3" s="4"/>
      <c r="H3" s="4"/>
    </row>
    <row r="4" spans="1:7" ht="12.75">
      <c r="A4" t="s">
        <v>4</v>
      </c>
      <c r="C4" t="s">
        <v>5</v>
      </c>
      <c r="D4" t="s">
        <v>6</v>
      </c>
      <c r="E4" t="s">
        <v>70</v>
      </c>
      <c r="F4" t="s">
        <v>8</v>
      </c>
      <c r="G4" t="s">
        <v>9</v>
      </c>
    </row>
    <row r="5" spans="1:8" ht="12.75">
      <c r="A5" t="s">
        <v>14</v>
      </c>
      <c r="B5" t="s">
        <v>15</v>
      </c>
      <c r="E5" t="s">
        <v>69</v>
      </c>
      <c r="G5" t="s">
        <v>14</v>
      </c>
      <c r="H5" t="s">
        <v>15</v>
      </c>
    </row>
    <row r="6" spans="1:21" ht="12.75">
      <c r="A6" s="46">
        <v>10</v>
      </c>
      <c r="B6" s="46">
        <v>2006</v>
      </c>
      <c r="C6" s="48">
        <v>2165807.94</v>
      </c>
      <c r="D6" s="48">
        <v>43316.16</v>
      </c>
      <c r="E6" s="48">
        <v>2122491.78</v>
      </c>
      <c r="F6" s="49" t="s">
        <v>113</v>
      </c>
      <c r="G6" s="46">
        <v>11</v>
      </c>
      <c r="H6" s="46">
        <v>2006</v>
      </c>
      <c r="I6" s="29"/>
      <c r="J6" s="29"/>
      <c r="K6" s="29"/>
      <c r="L6" s="29"/>
      <c r="O6">
        <f aca="true" t="shared" si="0" ref="O6:O14">IF(A6&gt;0,1,0)</f>
        <v>1</v>
      </c>
      <c r="P6" s="23">
        <f aca="true" t="shared" si="1" ref="P6:P14">IF(O6=1,DATE(B6,A6,1),"")</f>
        <v>38991</v>
      </c>
      <c r="T6" s="24">
        <f aca="true" t="shared" si="2" ref="T6:T16">IF(O6=1,(F6+1),"")</f>
        <v>1.0262</v>
      </c>
      <c r="U6" s="22">
        <f aca="true" t="shared" si="3" ref="U6:U14">IF(O6=1,C6/T6,"")</f>
        <v>2110512.5121808616</v>
      </c>
    </row>
    <row r="7" spans="1:21" ht="12.75">
      <c r="A7" s="46">
        <v>11</v>
      </c>
      <c r="B7" s="46">
        <v>2006</v>
      </c>
      <c r="C7" s="48">
        <v>2508692.69</v>
      </c>
      <c r="D7" s="48">
        <v>50173.85</v>
      </c>
      <c r="E7" s="48">
        <v>2458518.84</v>
      </c>
      <c r="F7" s="49" t="s">
        <v>114</v>
      </c>
      <c r="G7" s="46">
        <v>12</v>
      </c>
      <c r="H7" s="46">
        <v>2006</v>
      </c>
      <c r="I7" s="29"/>
      <c r="J7" s="29"/>
      <c r="K7" s="29"/>
      <c r="L7" s="29"/>
      <c r="O7">
        <f t="shared" si="0"/>
        <v>1</v>
      </c>
      <c r="P7" s="23">
        <f t="shared" si="1"/>
        <v>39022</v>
      </c>
      <c r="T7" s="24">
        <f t="shared" si="2"/>
        <v>1.0423</v>
      </c>
      <c r="U7" s="22">
        <f t="shared" si="3"/>
        <v>2406881.59838818</v>
      </c>
    </row>
    <row r="8" spans="1:21" ht="12.75">
      <c r="A8" s="46">
        <v>12</v>
      </c>
      <c r="B8" s="46">
        <v>2006</v>
      </c>
      <c r="C8" s="48">
        <v>3422843.31</v>
      </c>
      <c r="D8" s="48">
        <v>68456.87</v>
      </c>
      <c r="E8" s="48">
        <v>3354386.44</v>
      </c>
      <c r="F8" s="49" t="s">
        <v>115</v>
      </c>
      <c r="G8" s="46">
        <v>1</v>
      </c>
      <c r="H8" s="46">
        <v>2007</v>
      </c>
      <c r="I8" s="29"/>
      <c r="J8" s="29"/>
      <c r="K8" s="29"/>
      <c r="L8" s="29"/>
      <c r="N8" s="45"/>
      <c r="O8">
        <f t="shared" si="0"/>
        <v>1</v>
      </c>
      <c r="P8" s="23">
        <f t="shared" si="1"/>
        <v>39052</v>
      </c>
      <c r="T8" s="24">
        <f t="shared" si="2"/>
        <v>1.0046</v>
      </c>
      <c r="U8" s="22">
        <f t="shared" si="3"/>
        <v>3407170.326498109</v>
      </c>
    </row>
    <row r="9" spans="1:21" ht="12.75">
      <c r="A9" s="46">
        <v>1</v>
      </c>
      <c r="B9" s="46">
        <v>2007</v>
      </c>
      <c r="C9" s="48">
        <v>3866124.44</v>
      </c>
      <c r="D9" s="48">
        <v>77322.49</v>
      </c>
      <c r="E9" s="48">
        <v>3788801.95</v>
      </c>
      <c r="F9" s="49" t="s">
        <v>74</v>
      </c>
      <c r="G9" s="46">
        <v>2</v>
      </c>
      <c r="H9" s="46">
        <v>2007</v>
      </c>
      <c r="I9" s="29"/>
      <c r="J9" s="29"/>
      <c r="K9" s="29"/>
      <c r="L9" s="29"/>
      <c r="O9">
        <f t="shared" si="0"/>
        <v>1</v>
      </c>
      <c r="P9" s="23">
        <f t="shared" si="1"/>
        <v>39083</v>
      </c>
      <c r="T9" s="24">
        <f t="shared" si="2"/>
        <v>1.0702</v>
      </c>
      <c r="U9" s="22">
        <f t="shared" si="3"/>
        <v>3612525.172864885</v>
      </c>
    </row>
    <row r="10" spans="1:21" ht="12.75">
      <c r="A10" s="46">
        <v>2</v>
      </c>
      <c r="B10" s="46">
        <v>2007</v>
      </c>
      <c r="C10" s="48">
        <v>4725689.31</v>
      </c>
      <c r="D10" s="48">
        <v>94513.79</v>
      </c>
      <c r="E10" s="48">
        <v>4631175.52</v>
      </c>
      <c r="F10" s="49" t="s">
        <v>78</v>
      </c>
      <c r="G10" s="46">
        <v>3</v>
      </c>
      <c r="H10" s="46">
        <v>2007</v>
      </c>
      <c r="I10" s="29"/>
      <c r="J10" s="29"/>
      <c r="K10" s="29"/>
      <c r="L10" s="29"/>
      <c r="O10">
        <f t="shared" si="0"/>
        <v>1</v>
      </c>
      <c r="P10" s="23">
        <f t="shared" si="1"/>
        <v>39114</v>
      </c>
      <c r="T10" s="24">
        <f t="shared" si="2"/>
        <v>1.0342</v>
      </c>
      <c r="U10" s="22">
        <f t="shared" si="3"/>
        <v>4569415.306517114</v>
      </c>
    </row>
    <row r="11" spans="1:21" ht="12.75">
      <c r="A11" s="46">
        <v>3</v>
      </c>
      <c r="B11" s="46">
        <v>2007</v>
      </c>
      <c r="C11" s="48">
        <v>5936284.67</v>
      </c>
      <c r="D11" s="48">
        <v>118725.69</v>
      </c>
      <c r="E11" s="48">
        <v>5817558.98</v>
      </c>
      <c r="F11" s="49" t="s">
        <v>82</v>
      </c>
      <c r="G11" s="46">
        <v>4</v>
      </c>
      <c r="H11" s="46">
        <v>2007</v>
      </c>
      <c r="I11" s="29"/>
      <c r="J11" s="29"/>
      <c r="K11" s="29"/>
      <c r="L11" s="29"/>
      <c r="O11">
        <f t="shared" si="0"/>
        <v>1</v>
      </c>
      <c r="P11" s="23">
        <f t="shared" si="1"/>
        <v>39142</v>
      </c>
      <c r="S11" s="2" t="e">
        <f>(F3+F4+F5+F6+F7+F8+F9+F10+F11+F12+F13+F14)/O15</f>
        <v>#VALUE!</v>
      </c>
      <c r="T11" s="24">
        <f t="shared" si="2"/>
        <v>1.1506</v>
      </c>
      <c r="U11" s="22">
        <f t="shared" si="3"/>
        <v>5159294.863549452</v>
      </c>
    </row>
    <row r="12" spans="1:21" ht="12.75">
      <c r="A12" s="46">
        <v>4</v>
      </c>
      <c r="B12" s="46">
        <v>2007</v>
      </c>
      <c r="C12" s="48">
        <v>5757885.52</v>
      </c>
      <c r="D12" s="48">
        <v>115157.71</v>
      </c>
      <c r="E12" s="48">
        <v>5642727.81</v>
      </c>
      <c r="F12" s="49" t="s">
        <v>86</v>
      </c>
      <c r="G12" s="46">
        <v>5</v>
      </c>
      <c r="H12" s="46">
        <v>2007</v>
      </c>
      <c r="I12" s="29"/>
      <c r="J12" s="29"/>
      <c r="K12" s="29"/>
      <c r="L12" s="29"/>
      <c r="O12">
        <f t="shared" si="0"/>
        <v>1</v>
      </c>
      <c r="P12" s="23">
        <f t="shared" si="1"/>
        <v>39173</v>
      </c>
      <c r="T12" s="24">
        <f t="shared" si="2"/>
        <v>1.0118</v>
      </c>
      <c r="U12" s="22">
        <f t="shared" si="3"/>
        <v>5690734.848784344</v>
      </c>
    </row>
    <row r="13" spans="1:21" ht="12.75">
      <c r="A13" s="46">
        <v>5</v>
      </c>
      <c r="B13" s="46">
        <v>2007</v>
      </c>
      <c r="C13" s="48">
        <v>4724515.02</v>
      </c>
      <c r="D13" s="48">
        <v>94490.3</v>
      </c>
      <c r="E13" s="48">
        <v>4630024.72</v>
      </c>
      <c r="F13" s="49" t="s">
        <v>90</v>
      </c>
      <c r="G13" s="46">
        <v>6</v>
      </c>
      <c r="H13" s="46">
        <v>2007</v>
      </c>
      <c r="I13" s="29"/>
      <c r="J13" s="29"/>
      <c r="K13" s="29"/>
      <c r="L13" s="29"/>
      <c r="O13">
        <f t="shared" si="0"/>
        <v>1</v>
      </c>
      <c r="P13" s="23">
        <f t="shared" si="1"/>
        <v>39203</v>
      </c>
      <c r="T13" s="24">
        <f t="shared" si="2"/>
        <v>1.1487</v>
      </c>
      <c r="U13" s="22">
        <f t="shared" si="3"/>
        <v>4112923.3220161917</v>
      </c>
    </row>
    <row r="14" spans="1:21" ht="12.75">
      <c r="A14" s="46">
        <v>6</v>
      </c>
      <c r="B14" s="46">
        <v>2007</v>
      </c>
      <c r="C14" s="48">
        <v>3695402.46</v>
      </c>
      <c r="D14" s="48">
        <v>73908.05</v>
      </c>
      <c r="E14" s="48">
        <v>3621494.41</v>
      </c>
      <c r="F14" s="49" t="s">
        <v>94</v>
      </c>
      <c r="G14" s="46">
        <v>7</v>
      </c>
      <c r="H14" s="46">
        <v>2007</v>
      </c>
      <c r="I14" s="29"/>
      <c r="J14" s="29"/>
      <c r="K14" s="29"/>
      <c r="L14" s="29"/>
      <c r="O14">
        <f t="shared" si="0"/>
        <v>1</v>
      </c>
      <c r="P14" s="23">
        <f t="shared" si="1"/>
        <v>39234</v>
      </c>
      <c r="T14" s="24">
        <f t="shared" si="2"/>
        <v>1.0436</v>
      </c>
      <c r="U14" s="22">
        <f t="shared" si="3"/>
        <v>3541014.2391720964</v>
      </c>
    </row>
    <row r="15" spans="1:21" ht="12.75">
      <c r="A15" s="46">
        <v>7</v>
      </c>
      <c r="B15" s="46">
        <v>2007</v>
      </c>
      <c r="C15" s="48">
        <v>2857474.12</v>
      </c>
      <c r="D15" s="48">
        <v>57149.48</v>
      </c>
      <c r="E15" s="48">
        <v>2800324.64</v>
      </c>
      <c r="F15" s="49" t="s">
        <v>98</v>
      </c>
      <c r="G15" s="46">
        <v>8</v>
      </c>
      <c r="H15" s="46">
        <v>2007</v>
      </c>
      <c r="I15" s="29"/>
      <c r="J15" s="29"/>
      <c r="K15" s="29"/>
      <c r="L15" s="29"/>
      <c r="O15">
        <f>IF(A15&gt;0,1,0)</f>
        <v>1</v>
      </c>
      <c r="P15" s="23">
        <f>IF(O15=1,DATE(B15,A15,1),"")</f>
        <v>39264</v>
      </c>
      <c r="T15" s="24">
        <f t="shared" si="2"/>
        <v>1.1464</v>
      </c>
      <c r="U15" s="22">
        <f>IF(O15=1,C15/T15,"")</f>
        <v>2492562.909979065</v>
      </c>
    </row>
    <row r="16" spans="1:21" ht="12.75">
      <c r="A16" s="46">
        <v>8</v>
      </c>
      <c r="B16" s="46">
        <v>2007</v>
      </c>
      <c r="C16" s="48">
        <v>2968318.49</v>
      </c>
      <c r="D16" s="48">
        <v>59366.37</v>
      </c>
      <c r="E16" s="48">
        <v>2908952.12</v>
      </c>
      <c r="F16" s="49" t="s">
        <v>102</v>
      </c>
      <c r="G16" s="46">
        <v>9</v>
      </c>
      <c r="H16" s="46">
        <v>2007</v>
      </c>
      <c r="I16" s="29"/>
      <c r="J16" s="29"/>
      <c r="K16" s="29"/>
      <c r="L16" s="29"/>
      <c r="O16">
        <f>IF(A16&gt;0,1,0)</f>
        <v>1</v>
      </c>
      <c r="P16" s="23">
        <f>IF(O16=1,DATE(B16,A16,1),"")</f>
        <v>39295</v>
      </c>
      <c r="T16" s="24">
        <f t="shared" si="2"/>
        <v>1.0362</v>
      </c>
      <c r="U16" s="22">
        <f>IF(O16=1,C16/T16,"")</f>
        <v>2864619.272341247</v>
      </c>
    </row>
    <row r="17" spans="1:21" ht="12.75">
      <c r="A17" s="46">
        <v>9</v>
      </c>
      <c r="B17" s="46">
        <v>2007</v>
      </c>
      <c r="C17" s="48">
        <v>2964153.45</v>
      </c>
      <c r="D17" s="48">
        <v>59283.07</v>
      </c>
      <c r="E17" s="48">
        <v>2904870.38</v>
      </c>
      <c r="F17" s="49" t="s">
        <v>106</v>
      </c>
      <c r="G17" s="46">
        <v>10</v>
      </c>
      <c r="H17" s="46">
        <v>2007</v>
      </c>
      <c r="I17" s="29"/>
      <c r="J17" s="29"/>
      <c r="K17" s="29"/>
      <c r="L17" s="29"/>
      <c r="O17">
        <f>IF(A17&gt;0,1,0)</f>
        <v>1</v>
      </c>
      <c r="P17" s="23">
        <f>IF(O17=1,DATE(B17,A17,1),"")</f>
        <v>39326</v>
      </c>
      <c r="T17" s="24">
        <f>IF(O17=1,(F17+1),"")</f>
        <v>1.2626</v>
      </c>
      <c r="U17" s="22">
        <f>IF(O17=1,C17/T17,"")</f>
        <v>2347658.363693965</v>
      </c>
    </row>
    <row r="18" spans="1:21" ht="12.75">
      <c r="A18" s="5"/>
      <c r="B18" s="5"/>
      <c r="C18" s="6">
        <f>SUM(C6:C17)</f>
        <v>45593191.42</v>
      </c>
      <c r="D18" s="6">
        <f>SUM(D6:D17)</f>
        <v>911863.83</v>
      </c>
      <c r="E18" s="6">
        <f>SUM(E6:E17)</f>
        <v>44681327.589999996</v>
      </c>
      <c r="F18" s="7">
        <f>(C18/U18)-1</f>
        <v>0.07746317992415408</v>
      </c>
      <c r="G18" s="5"/>
      <c r="H18" s="5"/>
      <c r="I18" s="29"/>
      <c r="J18" s="29"/>
      <c r="K18" s="29"/>
      <c r="L18" s="29"/>
      <c r="O18" s="3">
        <f>SUM(O6:O17)</f>
        <v>12</v>
      </c>
      <c r="T18" s="21"/>
      <c r="U18" s="22">
        <f>SUM(U6:U17)</f>
        <v>42315312.73598551</v>
      </c>
    </row>
    <row r="19" ht="12.75">
      <c r="C19" s="26"/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2</v>
      </c>
      <c r="B53" s="4"/>
      <c r="C53" s="4"/>
      <c r="D53" s="4" t="str">
        <f>+B56</f>
        <v>2003-2004</v>
      </c>
      <c r="E53" s="4" t="s">
        <v>58</v>
      </c>
      <c r="F53" s="4"/>
      <c r="G53" s="4"/>
      <c r="H53" s="4"/>
      <c r="I53" s="4"/>
      <c r="J53" s="4"/>
      <c r="K53" s="4"/>
      <c r="L53" s="4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s="31" t="s">
        <v>59</v>
      </c>
      <c r="C56" s="29">
        <f>+C6+C7+C8</f>
        <v>8097343.9399999995</v>
      </c>
      <c r="D56" s="29">
        <f>+D6+D7+D8</f>
        <v>161946.88</v>
      </c>
      <c r="E56" s="29">
        <f>+E6+E7+E8</f>
        <v>7935397.059999999</v>
      </c>
      <c r="F56" s="30">
        <f>(F6+F7+F8)/O56</f>
        <v>0.024366666666666665</v>
      </c>
      <c r="G56" s="28">
        <v>1</v>
      </c>
      <c r="H56" s="31" t="s">
        <v>57</v>
      </c>
      <c r="I56" s="29">
        <f>+I6+I7+I8</f>
        <v>0</v>
      </c>
      <c r="J56" s="29">
        <f>+J6+J7+J8</f>
        <v>0</v>
      </c>
      <c r="K56" s="29">
        <f>+K6+K7+K8</f>
        <v>0</v>
      </c>
      <c r="L56" s="29">
        <f>+L6+L7+L8</f>
        <v>0</v>
      </c>
      <c r="O56" s="32">
        <f>+O6+O7+O8</f>
        <v>3</v>
      </c>
    </row>
    <row r="57" spans="1:15" ht="12.75">
      <c r="A57" s="28">
        <v>2</v>
      </c>
      <c r="B57" s="31" t="s">
        <v>57</v>
      </c>
      <c r="C57" s="29">
        <f>+C9+C10+C11</f>
        <v>14528098.42</v>
      </c>
      <c r="D57" s="29">
        <f>+D9+D10+D11</f>
        <v>290561.97</v>
      </c>
      <c r="E57" s="29">
        <f>+E9+E10+E11</f>
        <v>14237536.45</v>
      </c>
      <c r="F57" s="30">
        <f>(F7+F8+F9)/O57</f>
        <v>0.03903333333333333</v>
      </c>
      <c r="G57" s="28">
        <v>2</v>
      </c>
      <c r="H57" s="31" t="s">
        <v>57</v>
      </c>
      <c r="I57" s="29">
        <f>+I9+I10+I11</f>
        <v>0</v>
      </c>
      <c r="J57" s="29">
        <v>0</v>
      </c>
      <c r="K57" s="29">
        <f>+K9+K10+K11</f>
        <v>0</v>
      </c>
      <c r="L57" s="29">
        <f>+L9+L10+L11</f>
        <v>0</v>
      </c>
      <c r="O57" s="32">
        <f>+O9+O10+O11</f>
        <v>3</v>
      </c>
    </row>
    <row r="58" spans="1:15" ht="12.75">
      <c r="A58" s="28">
        <v>3</v>
      </c>
      <c r="B58" s="31" t="s">
        <v>57</v>
      </c>
      <c r="C58" s="29">
        <f>+C12+C13+C14</f>
        <v>14177803</v>
      </c>
      <c r="D58" s="29">
        <f>+D12+D13+D14</f>
        <v>283556.06</v>
      </c>
      <c r="E58" s="29">
        <f>+E12+E13+E14</f>
        <v>13894246.94</v>
      </c>
      <c r="F58" s="30">
        <f>(F8+F9+F10)/O58</f>
        <v>0.036333333333333336</v>
      </c>
      <c r="G58" s="28">
        <v>3</v>
      </c>
      <c r="H58" s="31" t="s">
        <v>57</v>
      </c>
      <c r="I58" s="29">
        <f>+I12+I13+I14</f>
        <v>0</v>
      </c>
      <c r="J58" s="29">
        <f>+J12+J13+J14</f>
        <v>0</v>
      </c>
      <c r="K58" s="29">
        <f>+K12+K13+K14</f>
        <v>0</v>
      </c>
      <c r="L58" s="29">
        <f>+L12+L13+L14</f>
        <v>0</v>
      </c>
      <c r="O58" s="32">
        <f>+O12+O13+O14</f>
        <v>3</v>
      </c>
    </row>
    <row r="59" spans="1:15" ht="12.75">
      <c r="A59" s="28">
        <v>4</v>
      </c>
      <c r="B59" s="31" t="s">
        <v>57</v>
      </c>
      <c r="C59" s="29">
        <f>+C15+C16+C17</f>
        <v>8789946.06</v>
      </c>
      <c r="D59" s="29">
        <f>+D15+D16+D17</f>
        <v>175798.92</v>
      </c>
      <c r="E59" s="29">
        <f>+E15+E16+E17</f>
        <v>8614147.14</v>
      </c>
      <c r="F59" s="30">
        <f>(F9+F10+F11)/O59</f>
        <v>0.085</v>
      </c>
      <c r="G59" s="28">
        <v>4</v>
      </c>
      <c r="H59" s="31" t="s">
        <v>57</v>
      </c>
      <c r="I59" s="29">
        <f>+I15+I16+I17</f>
        <v>0</v>
      </c>
      <c r="J59" s="29">
        <v>0</v>
      </c>
      <c r="K59" s="29">
        <f>+K15+K16+K17</f>
        <v>0</v>
      </c>
      <c r="L59" s="29">
        <f>+L15+L16+L17</f>
        <v>0</v>
      </c>
      <c r="O59" s="32">
        <f>+O15+O16+O17</f>
        <v>3</v>
      </c>
    </row>
    <row r="60" spans="1:12" ht="12.75">
      <c r="A60" s="5"/>
      <c r="B60" s="5"/>
      <c r="C60" s="6">
        <f>SUM(C48:C59)</f>
        <v>45593191.42</v>
      </c>
      <c r="D60" s="6">
        <f>SUM(D48:D59)</f>
        <v>911863.83</v>
      </c>
      <c r="E60" s="6">
        <f>SUM(E48:E59)</f>
        <v>44681327.589999996</v>
      </c>
      <c r="F60" s="7">
        <f>+F18</f>
        <v>0.07746317992415408</v>
      </c>
      <c r="G60" s="5"/>
      <c r="H60" s="5"/>
      <c r="I60" s="6">
        <f>SUM(I48:I59)</f>
        <v>0</v>
      </c>
      <c r="J60" s="6">
        <f>SUM(J48:J59)</f>
        <v>0</v>
      </c>
      <c r="K60" s="6">
        <f>SUM(K48:K59)</f>
        <v>0</v>
      </c>
      <c r="L60" s="6">
        <f>SUM(L48:L59)</f>
        <v>0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5"/>
      <c r="B68" s="5"/>
      <c r="C68" s="6"/>
      <c r="D68" s="6"/>
      <c r="E68" s="6"/>
      <c r="F68" s="7"/>
      <c r="G68" s="5"/>
      <c r="H68" s="5"/>
      <c r="I68" s="6"/>
      <c r="J68" s="6"/>
      <c r="K68" s="6"/>
      <c r="L68" s="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94"/>
  <sheetViews>
    <sheetView zoomScalePageLayoutView="0" workbookViewId="0" topLeftCell="A1">
      <selection activeCell="I38" sqref="I38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0" width="19.57421875" style="0" customWidth="1"/>
    <col min="11" max="11" width="14.140625" style="0" customWidth="1"/>
    <col min="12" max="12" width="14.28125" style="0" customWidth="1"/>
    <col min="13" max="13" width="17.00390625" style="0" customWidth="1"/>
    <col min="14" max="14" width="13.8515625" style="0" customWidth="1"/>
    <col min="15" max="15" width="13.7109375" style="0" customWidth="1"/>
    <col min="16" max="16" width="11.8515625" style="0" customWidth="1"/>
    <col min="21" max="21" width="11.28125" style="0" customWidth="1"/>
  </cols>
  <sheetData>
    <row r="1" spans="1:9" ht="12.75">
      <c r="A1" s="12"/>
      <c r="B1" s="12"/>
      <c r="C1" s="12" t="s">
        <v>24</v>
      </c>
      <c r="D1" s="12"/>
      <c r="E1" s="12"/>
      <c r="F1" s="12"/>
      <c r="G1" s="12"/>
      <c r="H1" s="12"/>
      <c r="I1" s="12"/>
    </row>
    <row r="2" spans="1:14" ht="12.75">
      <c r="A2" s="12"/>
      <c r="B2" s="12"/>
      <c r="C2" s="12" t="s">
        <v>25</v>
      </c>
      <c r="D2" s="12"/>
      <c r="E2" s="12"/>
      <c r="F2" s="12"/>
      <c r="G2" s="12"/>
      <c r="H2" s="12"/>
      <c r="I2" s="12"/>
      <c r="N2">
        <f>+D3-1</f>
        <v>2005</v>
      </c>
    </row>
    <row r="3" spans="1:9" ht="12.75">
      <c r="A3" s="12"/>
      <c r="B3" s="12"/>
      <c r="C3" s="12" t="s">
        <v>111</v>
      </c>
      <c r="D3" s="12">
        <f>+B6</f>
        <v>2006</v>
      </c>
      <c r="E3" s="12"/>
      <c r="F3" s="12"/>
      <c r="G3" s="12"/>
      <c r="H3" s="12"/>
      <c r="I3" s="12"/>
    </row>
    <row r="4" spans="1:9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29</v>
      </c>
    </row>
    <row r="5" spans="1:9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</row>
    <row r="6" spans="1:21" ht="12.75">
      <c r="A6" s="46">
        <v>10</v>
      </c>
      <c r="B6" s="46">
        <v>2006</v>
      </c>
      <c r="C6" s="48">
        <v>887285.5</v>
      </c>
      <c r="D6" s="48">
        <v>26618.57</v>
      </c>
      <c r="E6" s="48">
        <v>860666.94</v>
      </c>
      <c r="F6" s="49" t="s">
        <v>116</v>
      </c>
      <c r="G6" s="46">
        <v>11</v>
      </c>
      <c r="H6" s="46">
        <v>2006</v>
      </c>
      <c r="I6" s="48">
        <v>860666.94</v>
      </c>
      <c r="L6" s="11">
        <f>IF(A6&gt;0,1,0)</f>
        <v>1</v>
      </c>
      <c r="M6" s="23">
        <f>DATE(B6,A6,1)</f>
        <v>38991</v>
      </c>
      <c r="N6" s="23">
        <f>IF(A6&gt;0,M6,"")</f>
        <v>38991</v>
      </c>
      <c r="T6" s="24">
        <f>IF(L6=1,(F6+1),"")</f>
        <v>1.0135</v>
      </c>
      <c r="U6" s="22">
        <f>IF(L6=1,C6/T6,"")</f>
        <v>875466.699555994</v>
      </c>
    </row>
    <row r="7" spans="1:21" ht="12.75">
      <c r="A7" s="46">
        <v>11</v>
      </c>
      <c r="B7" s="46">
        <v>2006</v>
      </c>
      <c r="C7" s="48">
        <v>1025375.7</v>
      </c>
      <c r="D7" s="48">
        <v>30761.27</v>
      </c>
      <c r="E7" s="48">
        <v>994614.43</v>
      </c>
      <c r="F7" s="49" t="s">
        <v>117</v>
      </c>
      <c r="G7" s="46">
        <v>12</v>
      </c>
      <c r="H7" s="46">
        <v>2006</v>
      </c>
      <c r="I7" s="48">
        <v>994614.43</v>
      </c>
      <c r="L7" s="11">
        <f>IF(A7&gt;0,1,0)</f>
        <v>1</v>
      </c>
      <c r="M7" s="23">
        <f>DATE(B7,A7,1)</f>
        <v>39022</v>
      </c>
      <c r="N7" s="23">
        <f>IF(A7&gt;0,M7,"")</f>
        <v>39022</v>
      </c>
      <c r="T7" s="24">
        <f>IF(L7=1,(F7+1),"")</f>
        <v>1.0777</v>
      </c>
      <c r="U7" s="22">
        <f>IF(L7=1,C7/T7,"")</f>
        <v>951448.1766725433</v>
      </c>
    </row>
    <row r="8" spans="1:31" ht="12.75">
      <c r="A8" s="46">
        <v>12</v>
      </c>
      <c r="B8" s="46">
        <v>2006</v>
      </c>
      <c r="C8" s="48">
        <v>1449260.77</v>
      </c>
      <c r="D8" s="48">
        <v>43477.82</v>
      </c>
      <c r="E8" s="48">
        <v>1405782.94</v>
      </c>
      <c r="F8" s="49" t="s">
        <v>118</v>
      </c>
      <c r="G8" s="46">
        <v>1</v>
      </c>
      <c r="H8" s="46">
        <v>2007</v>
      </c>
      <c r="I8" s="48">
        <v>1405782.94</v>
      </c>
      <c r="J8" s="47"/>
      <c r="K8" s="47"/>
      <c r="L8" s="11">
        <f>IF(A8&gt;0,1,0)</f>
        <v>1</v>
      </c>
      <c r="M8" s="23">
        <f>DATE(B8,A8,1)</f>
        <v>39052</v>
      </c>
      <c r="N8" s="23">
        <f>IF(A8&gt;0,M8,"")</f>
        <v>39052</v>
      </c>
      <c r="T8" s="24">
        <f>IF(L8=1,(F8+1),"")</f>
        <v>1.059</v>
      </c>
      <c r="U8" s="22">
        <f>IF(L8=1,C8/T8,"")</f>
        <v>1368518.1964117093</v>
      </c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21" ht="12.75">
      <c r="A9" s="46">
        <v>1</v>
      </c>
      <c r="B9" s="46">
        <v>2007</v>
      </c>
      <c r="C9" s="48">
        <v>1399852.08</v>
      </c>
      <c r="D9" s="48">
        <v>41995.56</v>
      </c>
      <c r="E9" s="48">
        <v>1357856.52</v>
      </c>
      <c r="F9" s="49" t="s">
        <v>75</v>
      </c>
      <c r="G9" s="46">
        <v>2</v>
      </c>
      <c r="H9" s="46">
        <v>2007</v>
      </c>
      <c r="I9" s="48">
        <v>1357856.52</v>
      </c>
      <c r="L9" s="11">
        <f aca="true" t="shared" si="0" ref="L9:L14">IF(A9&gt;0,1,0)</f>
        <v>1</v>
      </c>
      <c r="M9" s="23">
        <f aca="true" t="shared" si="1" ref="M9:M14">DATE(B9,A9,1)</f>
        <v>39083</v>
      </c>
      <c r="N9" s="23">
        <f aca="true" t="shared" si="2" ref="N9:N17">IF(A9&gt;0,M9,"")</f>
        <v>39083</v>
      </c>
      <c r="T9" s="24">
        <f aca="true" t="shared" si="3" ref="T9:T17">IF(L9=1,(F9+1),"")</f>
        <v>0.9692</v>
      </c>
      <c r="U9" s="22">
        <f aca="true" t="shared" si="4" ref="U9:U17">IF(L9=1,C9/T9,"")</f>
        <v>1444337.6805612878</v>
      </c>
    </row>
    <row r="10" spans="1:21" ht="12.75">
      <c r="A10" s="46">
        <v>2</v>
      </c>
      <c r="B10" s="46">
        <v>2007</v>
      </c>
      <c r="C10" s="48">
        <v>1888784.92</v>
      </c>
      <c r="D10" s="48">
        <v>56663.55</v>
      </c>
      <c r="E10" s="48">
        <v>1832121.37</v>
      </c>
      <c r="F10" s="49" t="s">
        <v>79</v>
      </c>
      <c r="G10" s="46">
        <v>3</v>
      </c>
      <c r="H10" s="46">
        <v>2007</v>
      </c>
      <c r="I10" s="48">
        <v>1832121.37</v>
      </c>
      <c r="L10" s="11">
        <f t="shared" si="0"/>
        <v>1</v>
      </c>
      <c r="M10" s="23">
        <f t="shared" si="1"/>
        <v>39114</v>
      </c>
      <c r="N10" s="23">
        <f t="shared" si="2"/>
        <v>39114</v>
      </c>
      <c r="T10" s="24">
        <f t="shared" si="3"/>
        <v>1.053</v>
      </c>
      <c r="U10" s="22">
        <f t="shared" si="4"/>
        <v>1793717.8727445395</v>
      </c>
    </row>
    <row r="11" spans="1:31" s="47" customFormat="1" ht="14.25" customHeight="1">
      <c r="A11" s="46">
        <v>3</v>
      </c>
      <c r="B11" s="46">
        <v>2007</v>
      </c>
      <c r="C11" s="48">
        <v>2343699.99</v>
      </c>
      <c r="D11" s="48">
        <v>70311</v>
      </c>
      <c r="E11" s="48">
        <v>2273388.99</v>
      </c>
      <c r="F11" s="49" t="s">
        <v>83</v>
      </c>
      <c r="G11" s="46">
        <v>4</v>
      </c>
      <c r="H11" s="46">
        <v>2007</v>
      </c>
      <c r="I11" s="48">
        <v>2273388.99</v>
      </c>
      <c r="J11"/>
      <c r="K11"/>
      <c r="L11" s="11">
        <f t="shared" si="0"/>
        <v>1</v>
      </c>
      <c r="M11" s="23">
        <f t="shared" si="1"/>
        <v>39142</v>
      </c>
      <c r="N11" s="23">
        <f t="shared" si="2"/>
        <v>39142</v>
      </c>
      <c r="O11"/>
      <c r="P11"/>
      <c r="Q11"/>
      <c r="R11"/>
      <c r="S11"/>
      <c r="T11" s="24">
        <f t="shared" si="3"/>
        <v>1.1907</v>
      </c>
      <c r="U11" s="22">
        <f t="shared" si="4"/>
        <v>1968337.9440665154</v>
      </c>
      <c r="V11"/>
      <c r="W11"/>
      <c r="X11"/>
      <c r="Y11"/>
      <c r="Z11"/>
      <c r="AA11"/>
      <c r="AB11"/>
      <c r="AC11"/>
      <c r="AD11"/>
      <c r="AE11"/>
    </row>
    <row r="12" spans="1:21" ht="12.75">
      <c r="A12" s="46">
        <v>4</v>
      </c>
      <c r="B12" s="46">
        <v>2007</v>
      </c>
      <c r="C12" s="48">
        <v>2201724.47</v>
      </c>
      <c r="D12" s="48">
        <v>66051.73</v>
      </c>
      <c r="E12" s="48">
        <v>2135672.73</v>
      </c>
      <c r="F12" s="49" t="s">
        <v>87</v>
      </c>
      <c r="G12" s="46">
        <v>5</v>
      </c>
      <c r="H12" s="46">
        <v>2007</v>
      </c>
      <c r="I12" s="48">
        <v>2135672.73</v>
      </c>
      <c r="L12" s="11">
        <f t="shared" si="0"/>
        <v>1</v>
      </c>
      <c r="M12" s="23">
        <f t="shared" si="1"/>
        <v>39173</v>
      </c>
      <c r="N12" s="23">
        <f t="shared" si="2"/>
        <v>39173</v>
      </c>
      <c r="T12" s="24">
        <f t="shared" si="3"/>
        <v>1.0112</v>
      </c>
      <c r="U12" s="22">
        <f t="shared" si="4"/>
        <v>2177338.28125</v>
      </c>
    </row>
    <row r="13" spans="1:21" ht="12.75">
      <c r="A13" s="46">
        <v>5</v>
      </c>
      <c r="B13" s="46">
        <v>2007</v>
      </c>
      <c r="C13" s="48">
        <v>1689925.09</v>
      </c>
      <c r="D13" s="48">
        <v>50697.75</v>
      </c>
      <c r="E13" s="48">
        <v>1639227.34</v>
      </c>
      <c r="F13" s="49" t="s">
        <v>91</v>
      </c>
      <c r="G13" s="46">
        <v>6</v>
      </c>
      <c r="H13" s="46">
        <v>2007</v>
      </c>
      <c r="I13" s="48">
        <v>1639227.34</v>
      </c>
      <c r="L13" s="11">
        <f t="shared" si="0"/>
        <v>1</v>
      </c>
      <c r="M13" s="23">
        <f t="shared" si="1"/>
        <v>39203</v>
      </c>
      <c r="N13" s="23">
        <f t="shared" si="2"/>
        <v>39203</v>
      </c>
      <c r="T13" s="24">
        <f t="shared" si="3"/>
        <v>1.1225</v>
      </c>
      <c r="U13" s="22">
        <f t="shared" si="4"/>
        <v>1505501.1937639199</v>
      </c>
    </row>
    <row r="14" spans="1:21" ht="12.75">
      <c r="A14" s="46">
        <v>6</v>
      </c>
      <c r="B14" s="46">
        <v>2007</v>
      </c>
      <c r="C14" s="48">
        <v>1542734.09</v>
      </c>
      <c r="D14" s="48">
        <v>46282.02</v>
      </c>
      <c r="E14" s="48">
        <v>1496452.06</v>
      </c>
      <c r="F14" s="49" t="s">
        <v>95</v>
      </c>
      <c r="G14" s="46">
        <v>7</v>
      </c>
      <c r="H14" s="46">
        <v>2007</v>
      </c>
      <c r="I14" s="48">
        <v>1496452.06</v>
      </c>
      <c r="L14" s="11">
        <f t="shared" si="0"/>
        <v>1</v>
      </c>
      <c r="M14" s="23">
        <f t="shared" si="1"/>
        <v>39234</v>
      </c>
      <c r="N14" s="23">
        <f t="shared" si="2"/>
        <v>39234</v>
      </c>
      <c r="T14" s="24">
        <f t="shared" si="3"/>
        <v>1.0912</v>
      </c>
      <c r="U14" s="22">
        <f t="shared" si="4"/>
        <v>1413795.9035923756</v>
      </c>
    </row>
    <row r="15" spans="1:21" ht="12.75">
      <c r="A15" s="46">
        <v>7</v>
      </c>
      <c r="B15" s="46">
        <v>2007</v>
      </c>
      <c r="C15" s="48">
        <v>1113212.03</v>
      </c>
      <c r="D15" s="48">
        <v>33396.36</v>
      </c>
      <c r="E15" s="48">
        <v>1079815.67</v>
      </c>
      <c r="F15" s="49" t="s">
        <v>99</v>
      </c>
      <c r="G15" s="46">
        <v>8</v>
      </c>
      <c r="H15" s="46">
        <v>2007</v>
      </c>
      <c r="I15" s="48">
        <v>1079815.67</v>
      </c>
      <c r="L15" s="11">
        <f>IF(A15&gt;0,1,"")</f>
        <v>1</v>
      </c>
      <c r="M15" s="23">
        <f>DATE(B15,A15,1)</f>
        <v>39264</v>
      </c>
      <c r="N15" s="23">
        <f t="shared" si="2"/>
        <v>39264</v>
      </c>
      <c r="T15" s="24">
        <f t="shared" si="3"/>
        <v>1.0784</v>
      </c>
      <c r="U15" s="22">
        <f t="shared" si="4"/>
        <v>1032281.1850890208</v>
      </c>
    </row>
    <row r="16" spans="1:21" ht="12.75">
      <c r="A16" s="46">
        <v>8</v>
      </c>
      <c r="B16" s="46">
        <v>2007</v>
      </c>
      <c r="C16" s="48">
        <v>1193893.98</v>
      </c>
      <c r="D16" s="48">
        <v>35816.82</v>
      </c>
      <c r="E16" s="48">
        <v>1158077.16</v>
      </c>
      <c r="F16" s="49" t="s">
        <v>103</v>
      </c>
      <c r="G16" s="46">
        <v>9</v>
      </c>
      <c r="H16" s="46">
        <v>2007</v>
      </c>
      <c r="I16" s="48">
        <v>1158077.16</v>
      </c>
      <c r="J16" s="47"/>
      <c r="L16" s="11">
        <f>IF(A16&gt;0,1,0)</f>
        <v>1</v>
      </c>
      <c r="M16" s="23">
        <f>DATE(B16,A16,1)</f>
        <v>39295</v>
      </c>
      <c r="N16" s="23">
        <f t="shared" si="2"/>
        <v>39295</v>
      </c>
      <c r="T16" s="24">
        <f t="shared" si="3"/>
        <v>1.0894</v>
      </c>
      <c r="U16" s="22">
        <f t="shared" si="4"/>
        <v>1095918.836056545</v>
      </c>
    </row>
    <row r="17" spans="1:21" ht="12.75">
      <c r="A17" s="46">
        <v>9</v>
      </c>
      <c r="B17" s="46">
        <v>2007</v>
      </c>
      <c r="C17" s="48">
        <v>1171899.01</v>
      </c>
      <c r="D17" s="48">
        <v>35156.97</v>
      </c>
      <c r="E17" s="48">
        <v>1136742.04</v>
      </c>
      <c r="F17" s="49" t="s">
        <v>107</v>
      </c>
      <c r="G17" s="46">
        <v>10</v>
      </c>
      <c r="H17" s="46">
        <v>2007</v>
      </c>
      <c r="I17" s="48">
        <v>1136742.04</v>
      </c>
      <c r="L17" s="11">
        <f>IF(A17&gt;0,1,0)</f>
        <v>1</v>
      </c>
      <c r="M17" s="23">
        <f>DATE(B17,A17,1)</f>
        <v>39326</v>
      </c>
      <c r="N17" s="23">
        <f t="shared" si="2"/>
        <v>39326</v>
      </c>
      <c r="T17" s="24">
        <f t="shared" si="3"/>
        <v>1.2273</v>
      </c>
      <c r="U17" s="22">
        <f t="shared" si="4"/>
        <v>954859.4557157989</v>
      </c>
    </row>
    <row r="18" spans="1:21" ht="12.75">
      <c r="A18" s="8"/>
      <c r="B18" s="8"/>
      <c r="C18" s="9">
        <f>SUM(C6:C17)</f>
        <v>17907647.630000003</v>
      </c>
      <c r="D18" s="9">
        <f>SUM(D6:D17)</f>
        <v>537229.42</v>
      </c>
      <c r="E18" s="9">
        <f>SUM(E6:E17)</f>
        <v>17370418.19</v>
      </c>
      <c r="F18" s="10">
        <f>(C18/U18)-1</f>
        <v>0.07997614757364424</v>
      </c>
      <c r="G18" s="8"/>
      <c r="H18" s="8"/>
      <c r="I18" s="9">
        <f>SUM(I6:I17)</f>
        <v>17370418.19</v>
      </c>
      <c r="L18" s="11">
        <f>SUM(L6:L17)</f>
        <v>12</v>
      </c>
      <c r="Q18" s="2">
        <f>(F6+F7+F8+F9+F10+F11+F12+F13+F14+F15+F16+F17)/L18</f>
        <v>0.08192500000000001</v>
      </c>
      <c r="U18" s="22">
        <f>SUM(U6:U17)</f>
        <v>16581521.42548025</v>
      </c>
    </row>
    <row r="22" spans="1:10" ht="12.75">
      <c r="A22" s="13"/>
      <c r="B22" s="13"/>
      <c r="C22" s="13" t="s">
        <v>30</v>
      </c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 t="s">
        <v>31</v>
      </c>
      <c r="D23" s="13"/>
      <c r="E23" s="13"/>
      <c r="F23" s="13"/>
      <c r="G23" s="13"/>
      <c r="H23" s="13"/>
      <c r="I23" s="13"/>
      <c r="J23" s="13"/>
    </row>
    <row r="24" spans="1:13" ht="12.75">
      <c r="A24" s="13"/>
      <c r="B24" s="13"/>
      <c r="C24" s="13" t="s">
        <v>112</v>
      </c>
      <c r="D24" s="13">
        <f>+B27</f>
        <v>2006</v>
      </c>
      <c r="E24" s="13"/>
      <c r="F24" s="13"/>
      <c r="G24" s="13"/>
      <c r="H24" s="13"/>
      <c r="I24" s="13"/>
      <c r="J24" s="13"/>
      <c r="M24">
        <f>70833.33*12</f>
        <v>849999.96</v>
      </c>
    </row>
    <row r="25" spans="1:10" ht="12.75">
      <c r="A25" s="13"/>
      <c r="B25" s="13" t="s">
        <v>33</v>
      </c>
      <c r="C25" s="13" t="s">
        <v>34</v>
      </c>
      <c r="D25" s="13" t="s">
        <v>35</v>
      </c>
      <c r="E25" s="13" t="s">
        <v>73</v>
      </c>
      <c r="F25" s="13" t="s">
        <v>36</v>
      </c>
      <c r="G25" s="13" t="s">
        <v>71</v>
      </c>
      <c r="H25" s="13" t="s">
        <v>72</v>
      </c>
      <c r="I25" s="13" t="s">
        <v>39</v>
      </c>
      <c r="J25" s="13"/>
    </row>
    <row r="26" spans="1:6" ht="12.75">
      <c r="A26" t="s">
        <v>14</v>
      </c>
      <c r="B26" t="s">
        <v>15</v>
      </c>
      <c r="F26" s="56"/>
    </row>
    <row r="27" spans="1:10" ht="12.75">
      <c r="A27" s="46">
        <v>11</v>
      </c>
      <c r="B27" s="46">
        <v>2006</v>
      </c>
      <c r="C27" s="48">
        <v>25820.01</v>
      </c>
      <c r="D27" s="48">
        <v>834846.93</v>
      </c>
      <c r="E27" s="48">
        <v>72916.66</v>
      </c>
      <c r="F27" s="48">
        <v>427991.5</v>
      </c>
      <c r="G27" s="48">
        <v>166969.39</v>
      </c>
      <c r="H27" s="48">
        <v>166969.39</v>
      </c>
      <c r="I27" s="48">
        <v>860666.94</v>
      </c>
      <c r="J27" s="48"/>
    </row>
    <row r="28" spans="1:10" ht="12.75">
      <c r="A28" s="46">
        <v>12</v>
      </c>
      <c r="B28" s="46">
        <v>2006</v>
      </c>
      <c r="C28" s="48">
        <v>29838.43</v>
      </c>
      <c r="D28" s="48">
        <v>964776</v>
      </c>
      <c r="E28" s="48">
        <v>72916.66</v>
      </c>
      <c r="F28" s="48">
        <v>505948.94</v>
      </c>
      <c r="G28" s="48">
        <v>192955.2</v>
      </c>
      <c r="H28" s="48">
        <v>192955.2</v>
      </c>
      <c r="I28" s="48">
        <v>994614.43</v>
      </c>
      <c r="J28" s="48"/>
    </row>
    <row r="29" spans="1:10" ht="12.75">
      <c r="A29" s="46">
        <v>1</v>
      </c>
      <c r="B29" s="46">
        <v>2007</v>
      </c>
      <c r="C29" s="48">
        <v>42173.49</v>
      </c>
      <c r="D29" s="48">
        <v>1363609.46</v>
      </c>
      <c r="E29" s="48">
        <v>72916.66</v>
      </c>
      <c r="F29" s="48">
        <v>745249.01</v>
      </c>
      <c r="G29" s="48">
        <v>272721.89</v>
      </c>
      <c r="H29" s="48">
        <v>272721.89</v>
      </c>
      <c r="I29" s="48">
        <v>1405782.94</v>
      </c>
      <c r="J29" s="48"/>
    </row>
    <row r="30" spans="1:10" ht="12.75">
      <c r="A30" s="46">
        <v>2</v>
      </c>
      <c r="B30" s="46">
        <v>2007</v>
      </c>
      <c r="C30" s="48">
        <v>40735.7</v>
      </c>
      <c r="D30" s="48">
        <v>1317120.82</v>
      </c>
      <c r="E30" s="48">
        <v>72916.66</v>
      </c>
      <c r="F30" s="48">
        <v>717355.83</v>
      </c>
      <c r="G30" s="48">
        <v>263424.16</v>
      </c>
      <c r="H30" s="48">
        <v>263424.16</v>
      </c>
      <c r="I30" s="48">
        <v>1357856.52</v>
      </c>
      <c r="J30" s="48"/>
    </row>
    <row r="31" spans="1:10" ht="12.75">
      <c r="A31" s="46">
        <v>3</v>
      </c>
      <c r="B31" s="46">
        <v>2007</v>
      </c>
      <c r="C31" s="48">
        <v>54963.64</v>
      </c>
      <c r="D31" s="48">
        <v>1777157.73</v>
      </c>
      <c r="E31" s="48">
        <v>72916.66</v>
      </c>
      <c r="F31" s="48">
        <v>993377.98</v>
      </c>
      <c r="G31" s="48">
        <v>355431.55</v>
      </c>
      <c r="H31" s="48">
        <v>355431.55</v>
      </c>
      <c r="I31" s="48">
        <v>1832121.37</v>
      </c>
      <c r="J31" s="48"/>
    </row>
    <row r="32" spans="1:10" ht="12.75">
      <c r="A32" s="46">
        <v>4</v>
      </c>
      <c r="B32" s="46">
        <v>2007</v>
      </c>
      <c r="C32" s="48">
        <v>68201.67</v>
      </c>
      <c r="D32" s="48">
        <v>2205187.32</v>
      </c>
      <c r="E32" s="48">
        <v>72916.66</v>
      </c>
      <c r="F32" s="48">
        <v>1250195.73</v>
      </c>
      <c r="G32" s="48">
        <v>441037.46</v>
      </c>
      <c r="H32" s="48">
        <v>441037.46</v>
      </c>
      <c r="I32" s="48">
        <v>2273388.99</v>
      </c>
      <c r="J32" s="48"/>
    </row>
    <row r="33" spans="1:10" ht="12.75">
      <c r="A33" s="46">
        <v>5</v>
      </c>
      <c r="B33" s="46">
        <v>2007</v>
      </c>
      <c r="C33" s="48">
        <v>64070.18</v>
      </c>
      <c r="D33" s="48">
        <v>2071602.55</v>
      </c>
      <c r="E33" s="48">
        <v>72916.66</v>
      </c>
      <c r="F33" s="48">
        <v>1170044.87</v>
      </c>
      <c r="G33" s="48">
        <v>414320.51</v>
      </c>
      <c r="H33" s="48">
        <v>414320.51</v>
      </c>
      <c r="I33" s="48">
        <v>2135672.73</v>
      </c>
      <c r="J33" s="48"/>
    </row>
    <row r="34" spans="1:12" ht="12.75">
      <c r="A34" s="46">
        <v>6</v>
      </c>
      <c r="B34" s="46">
        <v>2007</v>
      </c>
      <c r="C34" s="48">
        <v>49176.82</v>
      </c>
      <c r="D34" s="48">
        <v>1590050.52</v>
      </c>
      <c r="E34" s="48">
        <v>72916.66</v>
      </c>
      <c r="F34" s="48">
        <v>881113.65</v>
      </c>
      <c r="G34" s="48">
        <v>318010.1</v>
      </c>
      <c r="H34" s="48">
        <v>318010.1</v>
      </c>
      <c r="I34" s="48">
        <v>1639227.34</v>
      </c>
      <c r="J34" s="48"/>
      <c r="K34" s="56"/>
      <c r="L34" s="26"/>
    </row>
    <row r="35" spans="1:13" ht="12.75">
      <c r="A35" s="46">
        <v>7</v>
      </c>
      <c r="B35" s="46">
        <v>2007</v>
      </c>
      <c r="C35" s="48">
        <v>44893.56</v>
      </c>
      <c r="D35" s="48">
        <v>1451558.5</v>
      </c>
      <c r="E35" s="48">
        <v>72916.66</v>
      </c>
      <c r="F35" s="48">
        <v>798018.44</v>
      </c>
      <c r="G35" s="48">
        <v>290311.7</v>
      </c>
      <c r="H35" s="48">
        <v>290311.7</v>
      </c>
      <c r="I35" s="48">
        <v>1496452.06</v>
      </c>
      <c r="J35" s="48"/>
      <c r="L35" s="45"/>
      <c r="M35" s="56"/>
    </row>
    <row r="36" spans="1:10" ht="12.75">
      <c r="A36" s="46">
        <v>8</v>
      </c>
      <c r="B36" s="46">
        <v>2007</v>
      </c>
      <c r="C36" s="29">
        <v>32394.47</v>
      </c>
      <c r="D36" s="29">
        <v>1047421.2</v>
      </c>
      <c r="E36" s="29">
        <v>72916.66</v>
      </c>
      <c r="F36" s="29">
        <v>555536.06</v>
      </c>
      <c r="G36" s="29">
        <v>209484.24</v>
      </c>
      <c r="H36" s="29">
        <v>209484.24</v>
      </c>
      <c r="I36" s="29">
        <v>1079815.67</v>
      </c>
      <c r="J36" s="48"/>
    </row>
    <row r="37" spans="1:10" ht="12.75">
      <c r="A37" s="46">
        <v>9</v>
      </c>
      <c r="B37" s="46">
        <v>2007</v>
      </c>
      <c r="C37" s="29">
        <v>34742.31</v>
      </c>
      <c r="D37" s="29">
        <v>1123334.85</v>
      </c>
      <c r="E37" s="29">
        <v>72916.74</v>
      </c>
      <c r="F37" s="29">
        <v>601084.24</v>
      </c>
      <c r="G37" s="29">
        <v>224666.95</v>
      </c>
      <c r="H37" s="29">
        <v>224666.95</v>
      </c>
      <c r="I37" s="29">
        <v>1158077.16</v>
      </c>
      <c r="J37" s="29"/>
    </row>
    <row r="38" spans="1:10" ht="12.75">
      <c r="A38" s="46">
        <v>10</v>
      </c>
      <c r="B38" s="46">
        <v>2007</v>
      </c>
      <c r="C38" s="29">
        <v>34102.2612</v>
      </c>
      <c r="D38" s="29">
        <f>+I17-C38</f>
        <v>1102639.7788</v>
      </c>
      <c r="E38" s="29">
        <v>72916.66</v>
      </c>
      <c r="F38" s="29">
        <v>588667.2072799999</v>
      </c>
      <c r="G38" s="29">
        <v>220527.95576</v>
      </c>
      <c r="H38" s="29">
        <v>220527.95576</v>
      </c>
      <c r="I38" s="29">
        <f>+C38+E38+F38+H38+G38</f>
        <v>1136742.0399999998</v>
      </c>
      <c r="J38" s="29"/>
    </row>
    <row r="39" spans="1:11" ht="12.75">
      <c r="A39" s="14"/>
      <c r="B39" s="14"/>
      <c r="C39" s="15">
        <f aca="true" t="shared" si="5" ref="C39:I39">SUM(C27:C38)</f>
        <v>521112.5412</v>
      </c>
      <c r="D39" s="15">
        <f t="shared" si="5"/>
        <v>16849305.6588</v>
      </c>
      <c r="E39" s="15">
        <f t="shared" si="5"/>
        <v>875000.0000000002</v>
      </c>
      <c r="F39" s="15">
        <f t="shared" si="5"/>
        <v>9234583.457280003</v>
      </c>
      <c r="G39" s="15">
        <f t="shared" si="5"/>
        <v>3369861.10576</v>
      </c>
      <c r="H39" s="15">
        <f t="shared" si="5"/>
        <v>3369861.10576</v>
      </c>
      <c r="I39" s="15">
        <f t="shared" si="5"/>
        <v>17370418.19</v>
      </c>
      <c r="J39" s="15"/>
      <c r="K39" s="1"/>
    </row>
    <row r="43" spans="10:15" ht="12.75">
      <c r="J43" s="56"/>
      <c r="K43" s="56"/>
      <c r="L43" s="56"/>
      <c r="M43" s="56"/>
      <c r="N43" s="56"/>
      <c r="O43" s="56"/>
    </row>
    <row r="44" spans="10:15" ht="12.75">
      <c r="J44" s="56"/>
      <c r="K44" s="56"/>
      <c r="L44" s="56"/>
      <c r="M44" s="56"/>
      <c r="N44" s="56"/>
      <c r="O44" s="56"/>
    </row>
    <row r="46" spans="12:15" ht="12.75">
      <c r="L46" s="56"/>
      <c r="M46" s="56"/>
      <c r="O46" s="56"/>
    </row>
    <row r="47" ht="12.75">
      <c r="L47" s="56"/>
    </row>
    <row r="71" spans="1:9" ht="12.75">
      <c r="A71" s="12"/>
      <c r="B71" s="12"/>
      <c r="C71" s="12" t="s">
        <v>24</v>
      </c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 t="s">
        <v>25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2006</v>
      </c>
      <c r="E73" s="12" t="s">
        <v>3</v>
      </c>
      <c r="F73" s="12">
        <f>+D73+1</f>
        <v>2007</v>
      </c>
      <c r="G73" s="12"/>
      <c r="H73" s="12"/>
      <c r="I73" s="12"/>
    </row>
    <row r="74" spans="1:9" ht="12.75">
      <c r="A74" s="12"/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29</v>
      </c>
    </row>
    <row r="75" spans="1:9" ht="12.75">
      <c r="A75" s="12" t="s">
        <v>56</v>
      </c>
      <c r="B75" s="12" t="s">
        <v>15</v>
      </c>
      <c r="C75" s="12"/>
      <c r="D75" s="12"/>
      <c r="E75" s="12"/>
      <c r="F75" s="12"/>
      <c r="G75" s="12" t="s">
        <v>63</v>
      </c>
      <c r="H75" s="12"/>
      <c r="I75" s="12"/>
    </row>
    <row r="76" spans="1:15" ht="12.75">
      <c r="A76">
        <v>1</v>
      </c>
      <c r="B76" t="s">
        <v>64</v>
      </c>
      <c r="C76" s="1">
        <f>+C6+C7+C8</f>
        <v>3361921.9699999997</v>
      </c>
      <c r="D76" s="1">
        <f>+D6+D7+D8</f>
        <v>100857.66</v>
      </c>
      <c r="E76" s="1">
        <f>+E6+E7+E8</f>
        <v>3261064.31</v>
      </c>
      <c r="F76" s="35">
        <f>+F6+F7+F8/O76</f>
        <v>0.11086666666666667</v>
      </c>
      <c r="G76" s="11">
        <f aca="true" t="shared" si="6" ref="G76:H79">+A76</f>
        <v>1</v>
      </c>
      <c r="H76" s="1" t="str">
        <f t="shared" si="6"/>
        <v> 2003-2004</v>
      </c>
      <c r="I76" s="1">
        <f>+I6+I7+I8</f>
        <v>3261064.31</v>
      </c>
      <c r="L76" s="11"/>
      <c r="O76" s="11">
        <f>+L6+L7+L8</f>
        <v>3</v>
      </c>
    </row>
    <row r="77" spans="1:15" ht="12.75">
      <c r="A77">
        <v>2</v>
      </c>
      <c r="B77" t="str">
        <f>+B76</f>
        <v> 2003-2004</v>
      </c>
      <c r="C77" s="1">
        <f aca="true" t="shared" si="7" ref="C77:E78">+C9+C10+C11</f>
        <v>5632336.99</v>
      </c>
      <c r="D77" s="1">
        <f t="shared" si="7"/>
        <v>168970.11</v>
      </c>
      <c r="E77" s="1">
        <f t="shared" si="7"/>
        <v>5463366.880000001</v>
      </c>
      <c r="F77" s="35">
        <f>+F7+F8+F9/O77</f>
        <v>0.12643333333333331</v>
      </c>
      <c r="G77" s="11">
        <f t="shared" si="6"/>
        <v>2</v>
      </c>
      <c r="H77" s="1" t="str">
        <f t="shared" si="6"/>
        <v> 2003-2004</v>
      </c>
      <c r="I77" s="1">
        <f>+I9+I10+I11</f>
        <v>5463366.880000001</v>
      </c>
      <c r="L77" s="11"/>
      <c r="O77" s="11">
        <f>+L9+L10+L11</f>
        <v>3</v>
      </c>
    </row>
    <row r="78" spans="1:15" ht="12.75">
      <c r="A78">
        <v>3</v>
      </c>
      <c r="B78" t="str">
        <f>+B76</f>
        <v> 2003-2004</v>
      </c>
      <c r="C78" s="1">
        <f t="shared" si="7"/>
        <v>6434209.380000001</v>
      </c>
      <c r="D78" s="1">
        <f t="shared" si="7"/>
        <v>193026.28</v>
      </c>
      <c r="E78" s="1">
        <f t="shared" si="7"/>
        <v>6241183.09</v>
      </c>
      <c r="F78" s="35">
        <f>+F8+F9+F10/O78</f>
        <v>0.04586666666666667</v>
      </c>
      <c r="G78" s="11">
        <f t="shared" si="6"/>
        <v>3</v>
      </c>
      <c r="H78" s="1" t="str">
        <f t="shared" si="6"/>
        <v> 2003-2004</v>
      </c>
      <c r="I78" s="1">
        <f>+I10+I11+I12</f>
        <v>6241183.09</v>
      </c>
      <c r="O78" s="11">
        <f>+L12+L13+L14</f>
        <v>3</v>
      </c>
    </row>
    <row r="79" spans="1:15" ht="12.75">
      <c r="A79">
        <v>4</v>
      </c>
      <c r="B79" t="str">
        <f>+B76</f>
        <v> 2003-2004</v>
      </c>
      <c r="C79" s="1">
        <f>+C13+C14+C15</f>
        <v>4345871.21</v>
      </c>
      <c r="D79" s="1">
        <f>+D13+D14+D15</f>
        <v>130376.12999999999</v>
      </c>
      <c r="E79" s="1">
        <f>+E13+E14+E15</f>
        <v>4215495.07</v>
      </c>
      <c r="F79" s="1">
        <f>+F13+F14+F15</f>
        <v>0.2921</v>
      </c>
      <c r="G79" s="11">
        <f t="shared" si="6"/>
        <v>4</v>
      </c>
      <c r="H79" s="1" t="str">
        <f t="shared" si="6"/>
        <v> 2003-2004</v>
      </c>
      <c r="I79" s="1">
        <f>+I13+I14+I15</f>
        <v>4215495.07</v>
      </c>
      <c r="O79" s="11">
        <f>+L15+L16+L17</f>
        <v>3</v>
      </c>
    </row>
    <row r="80" spans="1:9" ht="12.75">
      <c r="A80" s="4" t="s">
        <v>65</v>
      </c>
      <c r="B80" s="4"/>
      <c r="C80" s="36">
        <f>SUM(C76:C79)</f>
        <v>19774339.55</v>
      </c>
      <c r="D80" s="36">
        <f>SUM(D76:D79)</f>
        <v>593230.18</v>
      </c>
      <c r="E80" s="36">
        <f>SUM(E76:E79)</f>
        <v>19181109.35</v>
      </c>
      <c r="F80" s="37">
        <f>+F18</f>
        <v>0.07997614757364424</v>
      </c>
      <c r="G80" s="38"/>
      <c r="H80" s="4"/>
      <c r="I80" s="36">
        <f>SUM(I76:I79)</f>
        <v>19181109.35</v>
      </c>
    </row>
    <row r="86" spans="1:9" ht="12.75">
      <c r="A86" s="13"/>
      <c r="B86" s="13"/>
      <c r="C86" s="13" t="s">
        <v>30</v>
      </c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 t="s">
        <v>31</v>
      </c>
      <c r="D87" s="13"/>
      <c r="E87" s="13"/>
      <c r="F87" s="13"/>
      <c r="G87" s="13"/>
      <c r="H87" s="13"/>
      <c r="I87" s="13"/>
    </row>
    <row r="88" spans="1:9" ht="12.75">
      <c r="A88" s="13"/>
      <c r="B88" s="12" t="s">
        <v>4</v>
      </c>
      <c r="C88" s="13" t="s">
        <v>32</v>
      </c>
      <c r="D88" s="13">
        <f>+B6</f>
        <v>2006</v>
      </c>
      <c r="E88" s="13" t="s">
        <v>3</v>
      </c>
      <c r="F88" s="13">
        <f>+D88+1</f>
        <v>2007</v>
      </c>
      <c r="G88" s="13"/>
      <c r="H88" s="13"/>
      <c r="I88" s="13"/>
    </row>
    <row r="89" spans="1:9" ht="12.75">
      <c r="A89" s="13" t="s">
        <v>56</v>
      </c>
      <c r="B89" s="12" t="s">
        <v>15</v>
      </c>
      <c r="C89" s="13" t="s">
        <v>34</v>
      </c>
      <c r="D89" s="13" t="s">
        <v>35</v>
      </c>
      <c r="E89" s="13" t="s">
        <v>55</v>
      </c>
      <c r="F89" s="13" t="s">
        <v>36</v>
      </c>
      <c r="G89" s="13" t="s">
        <v>37</v>
      </c>
      <c r="H89" s="13" t="s">
        <v>38</v>
      </c>
      <c r="I89" s="13" t="s">
        <v>39</v>
      </c>
    </row>
    <row r="90" spans="1:9" ht="12.75">
      <c r="A90">
        <f>+A76</f>
        <v>1</v>
      </c>
      <c r="B90" t="s">
        <v>64</v>
      </c>
      <c r="C90" s="1">
        <f aca="true" t="shared" si="8" ref="C90:H90">+C27+C28+C29</f>
        <v>97831.93</v>
      </c>
      <c r="D90" s="1">
        <f t="shared" si="8"/>
        <v>3163232.39</v>
      </c>
      <c r="E90" s="1">
        <f t="shared" si="8"/>
        <v>218749.98</v>
      </c>
      <c r="F90" s="1">
        <f t="shared" si="8"/>
        <v>1679189.45</v>
      </c>
      <c r="G90" s="1">
        <f t="shared" si="8"/>
        <v>632646.48</v>
      </c>
      <c r="H90" s="1">
        <f t="shared" si="8"/>
        <v>632646.48</v>
      </c>
      <c r="I90" s="1">
        <f>+J27+J28+J29</f>
        <v>0</v>
      </c>
    </row>
    <row r="91" spans="1:9" ht="12.75">
      <c r="A91">
        <f>+A77</f>
        <v>2</v>
      </c>
      <c r="B91" t="str">
        <f>+B90</f>
        <v> 2003-2004</v>
      </c>
      <c r="C91" s="1">
        <f aca="true" t="shared" si="9" ref="C91:H91">+C30+C31+C32</f>
        <v>163901.01</v>
      </c>
      <c r="D91" s="1">
        <f t="shared" si="9"/>
        <v>5299465.869999999</v>
      </c>
      <c r="E91" s="1">
        <f t="shared" si="9"/>
        <v>218749.98</v>
      </c>
      <c r="F91" s="1">
        <f t="shared" si="9"/>
        <v>2960929.54</v>
      </c>
      <c r="G91" s="1">
        <f t="shared" si="9"/>
        <v>1059893.17</v>
      </c>
      <c r="H91" s="1">
        <f t="shared" si="9"/>
        <v>1059893.17</v>
      </c>
      <c r="I91" s="1">
        <f>+J30+J31+J32</f>
        <v>0</v>
      </c>
    </row>
    <row r="92" spans="1:9" ht="12.75">
      <c r="A92">
        <f>+A78</f>
        <v>3</v>
      </c>
      <c r="B92" t="str">
        <f>+B90</f>
        <v> 2003-2004</v>
      </c>
      <c r="C92" s="1">
        <f>+C33+C34+C35</f>
        <v>158140.56</v>
      </c>
      <c r="D92" s="1">
        <f>+D33+D34+D35</f>
        <v>5113211.57</v>
      </c>
      <c r="E92" s="1">
        <f>+E33+E34+E35</f>
        <v>218749.98</v>
      </c>
      <c r="F92" s="1">
        <f>+F33+F34+F35</f>
        <v>2849176.96</v>
      </c>
      <c r="G92" s="1">
        <f>+G33+G34+G35</f>
        <v>1022642.31</v>
      </c>
      <c r="H92" s="1">
        <f>+H33+H34+I35</f>
        <v>2228782.67</v>
      </c>
      <c r="I92" s="1">
        <f>+J33+J34+J35</f>
        <v>0</v>
      </c>
    </row>
    <row r="93" spans="1:9" ht="12.75">
      <c r="A93">
        <f>+A79</f>
        <v>4</v>
      </c>
      <c r="B93" t="str">
        <f>+B90</f>
        <v> 2003-2004</v>
      </c>
      <c r="C93" s="1">
        <f>+C36+C37+C38</f>
        <v>101239.0412</v>
      </c>
      <c r="D93" s="1">
        <f>+D36+D37+D38</f>
        <v>3273395.8288</v>
      </c>
      <c r="E93" s="1">
        <f>+E36+E37+E38</f>
        <v>218750.06000000003</v>
      </c>
      <c r="F93" s="1">
        <f>+F36+F37+F38</f>
        <v>1745287.50728</v>
      </c>
      <c r="G93" s="1">
        <f>+G36+G37+G38</f>
        <v>654679.14576</v>
      </c>
      <c r="H93" s="1">
        <f>+I36+I37+I38</f>
        <v>3374634.87</v>
      </c>
      <c r="I93" s="1">
        <f>+J36+J37+J38</f>
        <v>0</v>
      </c>
    </row>
    <row r="94" spans="1:9" ht="12.75">
      <c r="A94" s="4" t="s">
        <v>65</v>
      </c>
      <c r="B94" s="4"/>
      <c r="C94" s="36">
        <f aca="true" t="shared" si="10" ref="C94:I94">SUM(C90:C93)</f>
        <v>521112.5412</v>
      </c>
      <c r="D94" s="36">
        <f t="shared" si="10"/>
        <v>16849305.6588</v>
      </c>
      <c r="E94" s="36">
        <f t="shared" si="10"/>
        <v>875000.0000000001</v>
      </c>
      <c r="F94" s="36">
        <f t="shared" si="10"/>
        <v>9234583.45728</v>
      </c>
      <c r="G94" s="36">
        <f t="shared" si="10"/>
        <v>3369861.1057599997</v>
      </c>
      <c r="H94" s="36">
        <f t="shared" si="10"/>
        <v>7295957.1899999995</v>
      </c>
      <c r="I94" s="36">
        <f t="shared" si="10"/>
        <v>0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0"/>
  <sheetViews>
    <sheetView zoomScalePageLayoutView="0" workbookViewId="0" topLeftCell="A1">
      <selection activeCell="A6" sqref="A6:I8"/>
    </sheetView>
  </sheetViews>
  <sheetFormatPr defaultColWidth="9.140625" defaultRowHeight="12.75"/>
  <cols>
    <col min="2" max="2" width="11.57421875" style="0" customWidth="1"/>
    <col min="3" max="3" width="17.8515625" style="0" customWidth="1"/>
    <col min="4" max="4" width="15.28125" style="0" customWidth="1"/>
    <col min="5" max="5" width="14.140625" style="0" customWidth="1"/>
    <col min="9" max="9" width="14.281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</cols>
  <sheetData>
    <row r="1" spans="1:9" ht="12.75">
      <c r="A1" s="4"/>
      <c r="B1" s="4" t="s">
        <v>0</v>
      </c>
      <c r="C1" s="4"/>
      <c r="D1" s="4"/>
      <c r="E1" s="4"/>
      <c r="F1" s="4"/>
      <c r="G1" s="4"/>
      <c r="H1" s="4"/>
      <c r="I1" s="4"/>
    </row>
    <row r="2" spans="1:9" ht="12.75">
      <c r="A2" s="4"/>
      <c r="B2" s="4" t="s">
        <v>16</v>
      </c>
      <c r="C2" s="4"/>
      <c r="D2" s="4"/>
      <c r="E2" s="4"/>
      <c r="F2" s="4"/>
      <c r="G2" s="4"/>
      <c r="H2" s="4"/>
      <c r="I2" s="4"/>
    </row>
    <row r="3" spans="1:13" ht="12.75">
      <c r="A3" s="4"/>
      <c r="B3" s="4" t="s">
        <v>17</v>
      </c>
      <c r="C3" s="4">
        <f>+B6</f>
        <v>2006</v>
      </c>
      <c r="D3" s="4"/>
      <c r="E3" s="4"/>
      <c r="F3" s="4"/>
      <c r="G3" s="4"/>
      <c r="H3" s="4"/>
      <c r="I3" s="4"/>
      <c r="M3">
        <f>+B6-1</f>
        <v>2005</v>
      </c>
    </row>
    <row r="4" spans="1:9" ht="12.75">
      <c r="A4" s="54" t="s">
        <v>18</v>
      </c>
      <c r="B4" s="54"/>
      <c r="C4" s="54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</row>
    <row r="5" spans="1:3" ht="12.75">
      <c r="A5" s="54" t="s">
        <v>14</v>
      </c>
      <c r="B5" s="55" t="s">
        <v>15</v>
      </c>
      <c r="C5" s="54"/>
    </row>
    <row r="6" spans="1:19" ht="15.75" customHeight="1">
      <c r="A6" s="46">
        <v>10</v>
      </c>
      <c r="B6" s="46">
        <v>2006</v>
      </c>
      <c r="C6" s="48">
        <v>443642.75</v>
      </c>
      <c r="D6" s="48">
        <v>13309.28</v>
      </c>
      <c r="E6" s="48">
        <v>430333.47</v>
      </c>
      <c r="F6" s="49" t="s">
        <v>116</v>
      </c>
      <c r="G6" s="46">
        <v>11</v>
      </c>
      <c r="H6" s="46">
        <v>2006</v>
      </c>
      <c r="I6" s="48">
        <v>430333.47</v>
      </c>
      <c r="L6" s="50">
        <f aca="true" t="shared" si="0" ref="L6:L14">IF(A6&gt;0,1,0)</f>
        <v>1</v>
      </c>
      <c r="M6" s="51">
        <f aca="true" t="shared" si="1" ref="M6:M14">DATE(B6,A6,1)</f>
        <v>38991</v>
      </c>
      <c r="N6" s="52">
        <f aca="true" t="shared" si="2" ref="N6:N17">IF(A6&gt;0,M6,"")</f>
        <v>38991</v>
      </c>
      <c r="R6" s="24">
        <f aca="true" t="shared" si="3" ref="R6:R14">IF(L6=1,(F6+1),"")</f>
        <v>1.0135</v>
      </c>
      <c r="S6" s="22">
        <f aca="true" t="shared" si="4" ref="S6:S14">IF(L6=1,C6/R6,"")</f>
        <v>437733.349777997</v>
      </c>
    </row>
    <row r="7" spans="1:19" ht="12.75">
      <c r="A7" s="46">
        <v>11</v>
      </c>
      <c r="B7" s="46">
        <v>2006</v>
      </c>
      <c r="C7" s="48">
        <v>512687.85</v>
      </c>
      <c r="D7" s="48">
        <v>15380.64</v>
      </c>
      <c r="E7" s="48">
        <v>497307.21</v>
      </c>
      <c r="F7" s="49" t="s">
        <v>117</v>
      </c>
      <c r="G7" s="46">
        <v>12</v>
      </c>
      <c r="H7" s="46">
        <v>2006</v>
      </c>
      <c r="I7" s="48">
        <v>497307.21</v>
      </c>
      <c r="L7" s="50">
        <f t="shared" si="0"/>
        <v>1</v>
      </c>
      <c r="M7" s="51">
        <f t="shared" si="1"/>
        <v>39022</v>
      </c>
      <c r="N7" s="52">
        <f t="shared" si="2"/>
        <v>39022</v>
      </c>
      <c r="R7" s="24">
        <f t="shared" si="3"/>
        <v>1.0777</v>
      </c>
      <c r="S7" s="22">
        <f t="shared" si="4"/>
        <v>475724.08833627164</v>
      </c>
    </row>
    <row r="8" spans="1:19" ht="12.75">
      <c r="A8" s="46">
        <v>12</v>
      </c>
      <c r="B8" s="46">
        <v>2006</v>
      </c>
      <c r="C8" s="48">
        <v>724630.38</v>
      </c>
      <c r="D8" s="48">
        <v>21738.91</v>
      </c>
      <c r="E8" s="48">
        <v>702891.47</v>
      </c>
      <c r="F8" s="49" t="s">
        <v>118</v>
      </c>
      <c r="G8" s="46">
        <v>1</v>
      </c>
      <c r="H8" s="46">
        <v>2007</v>
      </c>
      <c r="I8" s="48">
        <v>702891.47</v>
      </c>
      <c r="L8" s="50">
        <f t="shared" si="0"/>
        <v>1</v>
      </c>
      <c r="M8" s="51">
        <f t="shared" si="1"/>
        <v>39052</v>
      </c>
      <c r="N8" s="52">
        <f t="shared" si="2"/>
        <v>39052</v>
      </c>
      <c r="R8" s="24">
        <f t="shared" si="3"/>
        <v>1.059</v>
      </c>
      <c r="S8" s="22">
        <f t="shared" si="4"/>
        <v>684259.0934844193</v>
      </c>
    </row>
    <row r="9" spans="1:19" ht="12.75">
      <c r="A9" s="46">
        <v>1</v>
      </c>
      <c r="B9" s="46">
        <v>2007</v>
      </c>
      <c r="C9" s="48">
        <v>699926.04</v>
      </c>
      <c r="D9" s="48">
        <v>20997.78</v>
      </c>
      <c r="E9" s="48">
        <v>678928.26</v>
      </c>
      <c r="F9" s="49" t="s">
        <v>75</v>
      </c>
      <c r="G9" s="46">
        <v>2</v>
      </c>
      <c r="H9" s="46">
        <v>2007</v>
      </c>
      <c r="I9" s="48">
        <v>678928.26</v>
      </c>
      <c r="L9" s="50">
        <f t="shared" si="0"/>
        <v>1</v>
      </c>
      <c r="M9" s="51">
        <f t="shared" si="1"/>
        <v>39083</v>
      </c>
      <c r="N9" s="52">
        <f t="shared" si="2"/>
        <v>39083</v>
      </c>
      <c r="R9" s="24">
        <f t="shared" si="3"/>
        <v>0.9692</v>
      </c>
      <c r="S9" s="22">
        <f t="shared" si="4"/>
        <v>722168.8402806439</v>
      </c>
    </row>
    <row r="10" spans="1:19" ht="12.75">
      <c r="A10" s="46">
        <v>2</v>
      </c>
      <c r="B10" s="46">
        <v>2007</v>
      </c>
      <c r="C10" s="48">
        <v>944392.46</v>
      </c>
      <c r="D10" s="48">
        <v>28331.77</v>
      </c>
      <c r="E10" s="48">
        <v>916060.69</v>
      </c>
      <c r="F10" s="49" t="s">
        <v>79</v>
      </c>
      <c r="G10" s="46">
        <v>3</v>
      </c>
      <c r="H10" s="46">
        <v>2007</v>
      </c>
      <c r="I10" s="48">
        <v>916060.69</v>
      </c>
      <c r="L10" s="50">
        <f t="shared" si="0"/>
        <v>1</v>
      </c>
      <c r="M10" s="51">
        <f t="shared" si="1"/>
        <v>39114</v>
      </c>
      <c r="N10" s="52">
        <f t="shared" si="2"/>
        <v>39114</v>
      </c>
      <c r="R10" s="24">
        <f t="shared" si="3"/>
        <v>1.053</v>
      </c>
      <c r="S10" s="22">
        <f t="shared" si="4"/>
        <v>896858.9363722698</v>
      </c>
    </row>
    <row r="11" spans="1:19" ht="14.25" customHeight="1">
      <c r="A11" s="46">
        <v>3</v>
      </c>
      <c r="B11" s="46">
        <v>2007</v>
      </c>
      <c r="C11" s="48">
        <v>1171850</v>
      </c>
      <c r="D11" s="48">
        <v>35155.5</v>
      </c>
      <c r="E11" s="48">
        <v>1136694.5</v>
      </c>
      <c r="F11" s="49" t="s">
        <v>83</v>
      </c>
      <c r="G11" s="46">
        <v>4</v>
      </c>
      <c r="H11" s="46">
        <v>2007</v>
      </c>
      <c r="I11" s="48">
        <v>1136694.5</v>
      </c>
      <c r="L11" s="50">
        <f t="shared" si="0"/>
        <v>1</v>
      </c>
      <c r="M11" s="51">
        <f t="shared" si="1"/>
        <v>39142</v>
      </c>
      <c r="N11" s="52">
        <f t="shared" si="2"/>
        <v>39142</v>
      </c>
      <c r="R11" s="24">
        <f t="shared" si="3"/>
        <v>1.1907</v>
      </c>
      <c r="S11" s="22">
        <f t="shared" si="4"/>
        <v>984168.9762324683</v>
      </c>
    </row>
    <row r="12" spans="1:19" ht="12.75">
      <c r="A12" s="46">
        <v>4</v>
      </c>
      <c r="B12" s="46">
        <v>2007</v>
      </c>
      <c r="C12" s="48">
        <v>1100862.23</v>
      </c>
      <c r="D12" s="48">
        <v>33025.87</v>
      </c>
      <c r="E12" s="48">
        <v>1067836.37</v>
      </c>
      <c r="F12" s="49" t="s">
        <v>87</v>
      </c>
      <c r="G12" s="46">
        <v>5</v>
      </c>
      <c r="H12" s="46">
        <v>2007</v>
      </c>
      <c r="I12" s="48">
        <v>1067836.37</v>
      </c>
      <c r="L12" s="50">
        <f t="shared" si="0"/>
        <v>1</v>
      </c>
      <c r="M12" s="51">
        <f t="shared" si="1"/>
        <v>39173</v>
      </c>
      <c r="N12" s="52">
        <f t="shared" si="2"/>
        <v>39173</v>
      </c>
      <c r="R12" s="24">
        <f t="shared" si="3"/>
        <v>1.0112</v>
      </c>
      <c r="S12" s="22">
        <f t="shared" si="4"/>
        <v>1088669.1356803796</v>
      </c>
    </row>
    <row r="13" spans="1:19" ht="12.75">
      <c r="A13" s="46">
        <v>5</v>
      </c>
      <c r="B13" s="46">
        <v>2007</v>
      </c>
      <c r="C13" s="48">
        <v>844962.55</v>
      </c>
      <c r="D13" s="48">
        <v>25348.88</v>
      </c>
      <c r="E13" s="48">
        <v>819613.67</v>
      </c>
      <c r="F13" s="49" t="s">
        <v>91</v>
      </c>
      <c r="G13" s="46">
        <v>6</v>
      </c>
      <c r="H13" s="46">
        <v>2007</v>
      </c>
      <c r="I13" s="48">
        <v>819613.67</v>
      </c>
      <c r="L13" s="50">
        <f t="shared" si="0"/>
        <v>1</v>
      </c>
      <c r="M13" s="51">
        <f t="shared" si="1"/>
        <v>39203</v>
      </c>
      <c r="N13" s="52">
        <f t="shared" si="2"/>
        <v>39203</v>
      </c>
      <c r="R13" s="24">
        <f t="shared" si="3"/>
        <v>1.1225</v>
      </c>
      <c r="S13" s="22">
        <f t="shared" si="4"/>
        <v>752750.6013363029</v>
      </c>
    </row>
    <row r="14" spans="1:19" ht="12.75">
      <c r="A14" s="46">
        <v>6</v>
      </c>
      <c r="B14" s="46">
        <v>2007</v>
      </c>
      <c r="C14" s="48">
        <v>771367.04</v>
      </c>
      <c r="D14" s="48">
        <v>23141.01</v>
      </c>
      <c r="E14" s="48">
        <v>748226.03</v>
      </c>
      <c r="F14" s="49" t="s">
        <v>95</v>
      </c>
      <c r="G14" s="46">
        <v>7</v>
      </c>
      <c r="H14" s="46">
        <v>2007</v>
      </c>
      <c r="I14" s="48">
        <v>748226.03</v>
      </c>
      <c r="L14" s="50">
        <f t="shared" si="0"/>
        <v>1</v>
      </c>
      <c r="M14" s="51">
        <f t="shared" si="1"/>
        <v>39234</v>
      </c>
      <c r="N14" s="52">
        <f t="shared" si="2"/>
        <v>39234</v>
      </c>
      <c r="R14" s="24">
        <f t="shared" si="3"/>
        <v>1.0912</v>
      </c>
      <c r="S14" s="22">
        <f t="shared" si="4"/>
        <v>706897.9472140763</v>
      </c>
    </row>
    <row r="15" spans="1:19" ht="12.75">
      <c r="A15" s="46">
        <v>7</v>
      </c>
      <c r="B15" s="46">
        <v>2007</v>
      </c>
      <c r="C15" s="48">
        <v>556606.02</v>
      </c>
      <c r="D15" s="48">
        <v>16698.18</v>
      </c>
      <c r="E15" s="48">
        <v>539907.84</v>
      </c>
      <c r="F15" s="49" t="s">
        <v>99</v>
      </c>
      <c r="G15" s="46">
        <v>8</v>
      </c>
      <c r="H15" s="46">
        <v>2007</v>
      </c>
      <c r="I15" s="48">
        <v>539907.84</v>
      </c>
      <c r="L15" s="11">
        <f>IF(A15&gt;0,1,"")</f>
        <v>1</v>
      </c>
      <c r="M15" s="23">
        <f>DATE(B15,A15,1)</f>
        <v>39264</v>
      </c>
      <c r="N15" s="23">
        <f t="shared" si="2"/>
        <v>39264</v>
      </c>
      <c r="R15" s="24">
        <f>IF(L15=1,(F15+1),"")</f>
        <v>1.0784</v>
      </c>
      <c r="S15" s="22">
        <f>IF(L15=1,C15/R15,"")</f>
        <v>516140.5971810089</v>
      </c>
    </row>
    <row r="16" spans="1:19" ht="12.75">
      <c r="A16" s="46">
        <v>8</v>
      </c>
      <c r="B16" s="46">
        <v>2007</v>
      </c>
      <c r="C16" s="48">
        <v>596946.99</v>
      </c>
      <c r="D16" s="48">
        <v>17908.41</v>
      </c>
      <c r="E16" s="48">
        <v>579038.58</v>
      </c>
      <c r="F16" s="49" t="s">
        <v>103</v>
      </c>
      <c r="G16" s="46">
        <v>9</v>
      </c>
      <c r="H16" s="46">
        <v>2007</v>
      </c>
      <c r="I16" s="48">
        <v>579038.58</v>
      </c>
      <c r="J16" s="47"/>
      <c r="L16" s="11">
        <f>IF(A16&gt;0,1,0)</f>
        <v>1</v>
      </c>
      <c r="M16" s="23">
        <f>DATE(B16,A16,1)</f>
        <v>39295</v>
      </c>
      <c r="N16" s="23">
        <f t="shared" si="2"/>
        <v>39295</v>
      </c>
      <c r="R16" s="24">
        <f>IF(L16=1,(F16+1),"")</f>
        <v>1.0894</v>
      </c>
      <c r="S16" s="22">
        <f>IF(L16=1,C16/R16,"")</f>
        <v>547959.4180282725</v>
      </c>
    </row>
    <row r="17" spans="1:19" ht="12.75">
      <c r="A17" s="46">
        <v>9</v>
      </c>
      <c r="B17" s="46">
        <v>2007</v>
      </c>
      <c r="C17" s="48">
        <v>585949.51</v>
      </c>
      <c r="D17" s="48">
        <v>17578.49</v>
      </c>
      <c r="E17" s="48">
        <v>568371.02</v>
      </c>
      <c r="F17" s="49" t="s">
        <v>107</v>
      </c>
      <c r="G17" s="46">
        <v>10</v>
      </c>
      <c r="H17" s="46">
        <v>2007</v>
      </c>
      <c r="I17" s="48">
        <v>568371.02</v>
      </c>
      <c r="L17" s="11">
        <f>IF(A17&gt;0,1,0)</f>
        <v>1</v>
      </c>
      <c r="M17" s="23">
        <f>DATE(B17,A17,1)</f>
        <v>39326</v>
      </c>
      <c r="N17" s="23">
        <f t="shared" si="2"/>
        <v>39326</v>
      </c>
      <c r="R17" s="24">
        <f>IF(L17=1,(F17+1),"")</f>
        <v>1.2273</v>
      </c>
      <c r="S17" s="22">
        <f>IF(L17=1,C17/R17,"")</f>
        <v>477429.73193188297</v>
      </c>
    </row>
    <row r="18" spans="1:19" ht="12.75">
      <c r="A18" s="8"/>
      <c r="B18" s="8"/>
      <c r="C18" s="9">
        <f>SUM(C6:C17)</f>
        <v>8953823.82</v>
      </c>
      <c r="D18" s="9">
        <f>SUM(D6:D17)</f>
        <v>268614.72000000003</v>
      </c>
      <c r="E18" s="9">
        <f>SUM(E6:E17)</f>
        <v>8685209.11</v>
      </c>
      <c r="F18" s="10">
        <f>(C18/S18)-1</f>
        <v>0.07997614777084405</v>
      </c>
      <c r="G18" s="8"/>
      <c r="H18" s="8"/>
      <c r="I18" s="9">
        <f>SUM(I6:I17)</f>
        <v>8685209.11</v>
      </c>
      <c r="L18" s="50">
        <f>SUM(L6:L17)</f>
        <v>12</v>
      </c>
      <c r="M18" s="53"/>
      <c r="N18" s="53"/>
      <c r="Q18" s="2">
        <f>(F6+F7+F8+F9+F10+F11+F12+F13+F14+F15+F16+F17)/L18</f>
        <v>0.08192500000000001</v>
      </c>
      <c r="S18" s="22">
        <f>SUM(S6:S17)</f>
        <v>8290760.715855993</v>
      </c>
    </row>
    <row r="20" ht="12.75">
      <c r="B20" t="s">
        <v>67</v>
      </c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62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60</v>
      </c>
      <c r="B53" s="4"/>
      <c r="C53" s="4"/>
      <c r="D53" s="4" t="str">
        <f>+B56</f>
        <v>2005-2006</v>
      </c>
      <c r="E53" s="4" t="s">
        <v>58</v>
      </c>
      <c r="F53" s="4"/>
      <c r="G53" s="4"/>
      <c r="H53" s="4"/>
      <c r="I53" s="4"/>
      <c r="J53" s="4"/>
      <c r="K53" s="4"/>
      <c r="L53" s="4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61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s="31" t="s">
        <v>68</v>
      </c>
      <c r="C56" s="29">
        <f>+C6+C7+C8</f>
        <v>1680960.98</v>
      </c>
      <c r="D56" s="29">
        <f>+D6+D7+D8</f>
        <v>50428.83</v>
      </c>
      <c r="E56" s="29">
        <f>+E6+E7+E8</f>
        <v>1630532.15</v>
      </c>
      <c r="F56" s="30">
        <f>(F6+F7+F8)/O56</f>
        <v>0.05006666666666667</v>
      </c>
      <c r="G56" s="28">
        <v>1</v>
      </c>
      <c r="H56" s="31" t="s">
        <v>68</v>
      </c>
      <c r="I56" s="29">
        <f>+I6+I7+I8</f>
        <v>1630532.15</v>
      </c>
      <c r="J56" s="29"/>
      <c r="K56" s="29"/>
      <c r="L56" s="33">
        <f>+L6+L7+L8</f>
        <v>3</v>
      </c>
      <c r="O56" s="32">
        <f>+L6+L7+L8</f>
        <v>3</v>
      </c>
    </row>
    <row r="57" spans="1:15" ht="12.75">
      <c r="A57" s="28">
        <v>2</v>
      </c>
      <c r="B57" s="31" t="s">
        <v>68</v>
      </c>
      <c r="C57" s="29">
        <f>+C9+C10+C11</f>
        <v>2816168.5</v>
      </c>
      <c r="D57" s="29">
        <f>+D9+D10+D11</f>
        <v>84485.05</v>
      </c>
      <c r="E57" s="29">
        <f>+E9+E10+E11</f>
        <v>2731683.45</v>
      </c>
      <c r="F57" s="30">
        <f>(F7+F8+F9)/O57</f>
        <v>0.0353</v>
      </c>
      <c r="G57" s="28">
        <v>2</v>
      </c>
      <c r="H57" s="31" t="s">
        <v>68</v>
      </c>
      <c r="I57" s="29">
        <f>+I9+I10+I11</f>
        <v>2731683.45</v>
      </c>
      <c r="J57" s="29"/>
      <c r="K57" s="29"/>
      <c r="L57" s="33">
        <f>+L9+L10+L11</f>
        <v>3</v>
      </c>
      <c r="O57" s="32">
        <v>3</v>
      </c>
    </row>
    <row r="58" spans="1:15" ht="12.75">
      <c r="A58" s="28">
        <v>3</v>
      </c>
      <c r="B58" s="31" t="s">
        <v>68</v>
      </c>
      <c r="C58" s="29">
        <f>+C12+C13+C14</f>
        <v>2717191.8200000003</v>
      </c>
      <c r="D58" s="29">
        <f>+D12+D13+D14</f>
        <v>81515.76</v>
      </c>
      <c r="E58" s="29">
        <f>+E12+E13+E14</f>
        <v>2635676.0700000003</v>
      </c>
      <c r="F58" s="30">
        <f>+F12+F13+F14/O58</f>
        <v>0.2249</v>
      </c>
      <c r="G58" s="28">
        <v>3</v>
      </c>
      <c r="H58" s="31" t="s">
        <v>68</v>
      </c>
      <c r="I58" s="29">
        <f>+I12+I13+I14</f>
        <v>2635676.0700000003</v>
      </c>
      <c r="J58" s="29"/>
      <c r="K58" s="29"/>
      <c r="L58" s="33">
        <f>+L12+L13+L14</f>
        <v>3</v>
      </c>
      <c r="O58" s="32">
        <v>1</v>
      </c>
    </row>
    <row r="59" spans="1:15" ht="12.75">
      <c r="A59" s="28">
        <v>4</v>
      </c>
      <c r="B59" s="31" t="s">
        <v>68</v>
      </c>
      <c r="C59" s="29">
        <f>+C15+C16+C17</f>
        <v>1739502.52</v>
      </c>
      <c r="D59" s="29">
        <f>+D15+D16+D17</f>
        <v>52185.08</v>
      </c>
      <c r="E59" s="29">
        <f>+E15+E16+E17</f>
        <v>1687317.44</v>
      </c>
      <c r="F59" s="30">
        <v>0</v>
      </c>
      <c r="G59" s="28">
        <v>4</v>
      </c>
      <c r="H59" s="31" t="s">
        <v>68</v>
      </c>
      <c r="I59" s="29">
        <f>+I15+I16+I17</f>
        <v>1687317.44</v>
      </c>
      <c r="J59" s="29"/>
      <c r="K59" s="29"/>
      <c r="L59" s="33">
        <f>+L15+L16+L17</f>
        <v>3</v>
      </c>
      <c r="O59" s="32">
        <v>0</v>
      </c>
    </row>
    <row r="60" spans="1:12" ht="12.75">
      <c r="A60" s="5"/>
      <c r="B60" s="5"/>
      <c r="C60" s="6">
        <f>SUM(C48:C59)</f>
        <v>8953823.82</v>
      </c>
      <c r="D60" s="6">
        <f>SUM(D48:D59)</f>
        <v>268614.72000000003</v>
      </c>
      <c r="E60" s="6">
        <f>SUM(E48:E59)</f>
        <v>8685209.11</v>
      </c>
      <c r="F60" s="7">
        <f>+F18</f>
        <v>0.07997614777084405</v>
      </c>
      <c r="G60" s="5"/>
      <c r="H60" s="5"/>
      <c r="I60" s="6">
        <f>SUM(I48:I59)</f>
        <v>8685209.11</v>
      </c>
      <c r="J60" s="6"/>
      <c r="K60" s="6"/>
      <c r="L60" s="34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94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0.421875" style="0" customWidth="1"/>
    <col min="9" max="9" width="16.140625" style="0" customWidth="1"/>
    <col min="14" max="14" width="12.140625" style="0" customWidth="1"/>
    <col min="19" max="19" width="10.140625" style="0" bestFit="1" customWidth="1"/>
  </cols>
  <sheetData>
    <row r="1" spans="1:9" ht="12.75">
      <c r="A1" s="16"/>
      <c r="B1" s="13"/>
      <c r="C1" s="13" t="s">
        <v>40</v>
      </c>
      <c r="D1" s="13"/>
      <c r="E1" s="13"/>
      <c r="F1" s="13"/>
      <c r="G1" s="13"/>
      <c r="H1" s="13"/>
      <c r="I1" s="13"/>
    </row>
    <row r="2" spans="1:14" ht="12.75">
      <c r="A2" s="13" t="s">
        <v>53</v>
      </c>
      <c r="B2" s="13"/>
      <c r="C2" s="13" t="s">
        <v>41</v>
      </c>
      <c r="D2" s="13"/>
      <c r="E2" s="13"/>
      <c r="F2" s="13"/>
      <c r="G2" s="13"/>
      <c r="H2" s="13"/>
      <c r="I2" s="13"/>
      <c r="N2">
        <f>+B6-1</f>
        <v>2005</v>
      </c>
    </row>
    <row r="3" spans="1:9" ht="12.75">
      <c r="A3" s="13"/>
      <c r="B3" s="13"/>
      <c r="C3" s="13" t="s">
        <v>26</v>
      </c>
      <c r="D3" s="13">
        <f>+B6</f>
        <v>2006</v>
      </c>
      <c r="E3" s="13"/>
      <c r="F3" s="13"/>
      <c r="G3" s="13"/>
      <c r="H3" s="13"/>
      <c r="I3" s="13"/>
    </row>
    <row r="4" spans="1:9" ht="12.75">
      <c r="A4" s="13"/>
      <c r="B4" s="13" t="s">
        <v>4</v>
      </c>
      <c r="C4" s="13" t="s">
        <v>19</v>
      </c>
      <c r="D4" s="13" t="s">
        <v>27</v>
      </c>
      <c r="E4" s="13" t="s">
        <v>28</v>
      </c>
      <c r="F4" s="13" t="s">
        <v>21</v>
      </c>
      <c r="G4" s="13" t="s">
        <v>22</v>
      </c>
      <c r="H4" s="13"/>
      <c r="I4" s="13" t="s">
        <v>42</v>
      </c>
    </row>
    <row r="5" spans="1:9" ht="12.75">
      <c r="A5" s="13"/>
      <c r="B5" s="13" t="s">
        <v>14</v>
      </c>
      <c r="C5" s="13"/>
      <c r="D5" s="13"/>
      <c r="E5" s="13"/>
      <c r="F5" s="13"/>
      <c r="G5" s="13" t="s">
        <v>14</v>
      </c>
      <c r="H5" s="13"/>
      <c r="I5" s="13"/>
    </row>
    <row r="6" spans="1:19" ht="12.75">
      <c r="A6" s="46">
        <v>10</v>
      </c>
      <c r="B6" s="46">
        <v>2006</v>
      </c>
      <c r="C6" s="48">
        <v>325983.38</v>
      </c>
      <c r="D6" s="48">
        <v>9779.5</v>
      </c>
      <c r="E6" s="48">
        <v>316203.88</v>
      </c>
      <c r="F6" s="49" t="s">
        <v>119</v>
      </c>
      <c r="G6" s="46">
        <v>11</v>
      </c>
      <c r="H6" s="46">
        <v>2006</v>
      </c>
      <c r="I6" s="48">
        <v>316203.88</v>
      </c>
      <c r="M6">
        <f aca="true" t="shared" si="0" ref="M6:M17">IF(A6&gt;0,1,0)</f>
        <v>1</v>
      </c>
      <c r="N6" s="25">
        <f aca="true" t="shared" si="1" ref="N6:N14">DATE(B6,A6,1)</f>
        <v>38991</v>
      </c>
      <c r="O6" s="23">
        <f aca="true" t="shared" si="2" ref="O6:O17">IF(B6&gt;0,N6,"")</f>
        <v>38991</v>
      </c>
      <c r="R6" s="24">
        <f aca="true" t="shared" si="3" ref="R6:R14">IF(M6=1,(F6+1),"")</f>
        <v>1.0694</v>
      </c>
      <c r="S6" s="22">
        <f aca="true" t="shared" si="4" ref="S6:S14">IF(M6=1,C6/R6,"")</f>
        <v>304828.2962408828</v>
      </c>
    </row>
    <row r="7" spans="1:19" ht="12.75">
      <c r="A7" s="46">
        <v>11</v>
      </c>
      <c r="B7" s="46">
        <v>2006</v>
      </c>
      <c r="C7" s="48">
        <v>344769.02</v>
      </c>
      <c r="D7" s="48">
        <v>10343.07</v>
      </c>
      <c r="E7" s="48">
        <v>334425.95</v>
      </c>
      <c r="F7" s="49" t="s">
        <v>120</v>
      </c>
      <c r="G7" s="46">
        <v>12</v>
      </c>
      <c r="H7" s="46">
        <v>2006</v>
      </c>
      <c r="I7" s="48">
        <v>334425.95</v>
      </c>
      <c r="M7">
        <f t="shared" si="0"/>
        <v>1</v>
      </c>
      <c r="N7" s="25">
        <f t="shared" si="1"/>
        <v>39022</v>
      </c>
      <c r="O7" s="23">
        <f t="shared" si="2"/>
        <v>39022</v>
      </c>
      <c r="R7" s="24">
        <f t="shared" si="3"/>
        <v>1.0218</v>
      </c>
      <c r="S7" s="22">
        <f t="shared" si="4"/>
        <v>337413.407711881</v>
      </c>
    </row>
    <row r="8" spans="1:19" ht="12.75">
      <c r="A8" s="46">
        <v>12</v>
      </c>
      <c r="B8" s="46">
        <v>2006</v>
      </c>
      <c r="C8" s="48">
        <v>486601.02</v>
      </c>
      <c r="D8" s="48">
        <v>14598.03</v>
      </c>
      <c r="E8" s="48">
        <v>472002.99</v>
      </c>
      <c r="F8" s="49" t="s">
        <v>121</v>
      </c>
      <c r="G8" s="46">
        <v>1</v>
      </c>
      <c r="H8" s="46">
        <v>2007</v>
      </c>
      <c r="I8" s="48">
        <v>472002.99</v>
      </c>
      <c r="M8">
        <f t="shared" si="0"/>
        <v>1</v>
      </c>
      <c r="N8" s="25">
        <f t="shared" si="1"/>
        <v>39052</v>
      </c>
      <c r="O8" s="23">
        <f t="shared" si="2"/>
        <v>39052</v>
      </c>
      <c r="R8" s="24">
        <f t="shared" si="3"/>
        <v>1.0747</v>
      </c>
      <c r="S8" s="22">
        <f t="shared" si="4"/>
        <v>452778.4684097888</v>
      </c>
    </row>
    <row r="9" spans="1:19" ht="12.75">
      <c r="A9" s="46">
        <v>1</v>
      </c>
      <c r="B9" s="46">
        <v>2007</v>
      </c>
      <c r="C9" s="48">
        <v>517423.08</v>
      </c>
      <c r="D9" s="48">
        <v>15522.69</v>
      </c>
      <c r="E9" s="48">
        <v>501900.39</v>
      </c>
      <c r="F9" s="49" t="s">
        <v>76</v>
      </c>
      <c r="G9" s="46">
        <v>2</v>
      </c>
      <c r="H9" s="46">
        <v>2007</v>
      </c>
      <c r="I9" s="48">
        <v>501900.39</v>
      </c>
      <c r="M9">
        <f t="shared" si="0"/>
        <v>1</v>
      </c>
      <c r="N9" s="25">
        <f t="shared" si="1"/>
        <v>39083</v>
      </c>
      <c r="O9" s="23">
        <f t="shared" si="2"/>
        <v>39083</v>
      </c>
      <c r="R9" s="24">
        <f t="shared" si="3"/>
        <v>0.9889</v>
      </c>
      <c r="S9" s="22">
        <f t="shared" si="4"/>
        <v>523230.94347254524</v>
      </c>
    </row>
    <row r="10" spans="1:19" ht="12.75">
      <c r="A10" s="46">
        <v>2</v>
      </c>
      <c r="B10" s="46">
        <v>2007</v>
      </c>
      <c r="C10" s="48">
        <v>583373.48</v>
      </c>
      <c r="D10" s="48">
        <v>17501.2</v>
      </c>
      <c r="E10" s="48">
        <v>565872.28</v>
      </c>
      <c r="F10" s="49" t="s">
        <v>80</v>
      </c>
      <c r="G10" s="46">
        <v>3</v>
      </c>
      <c r="H10" s="46">
        <v>2007</v>
      </c>
      <c r="I10" s="48">
        <v>565872.28</v>
      </c>
      <c r="M10">
        <f t="shared" si="0"/>
        <v>1</v>
      </c>
      <c r="N10" s="25">
        <f t="shared" si="1"/>
        <v>39114</v>
      </c>
      <c r="O10" s="23">
        <f t="shared" si="2"/>
        <v>39114</v>
      </c>
      <c r="R10" s="24">
        <f t="shared" si="3"/>
        <v>1.0084</v>
      </c>
      <c r="S10" s="22">
        <f t="shared" si="4"/>
        <v>578513.9627132091</v>
      </c>
    </row>
    <row r="11" spans="1:19" ht="12.75">
      <c r="A11" s="46">
        <v>3</v>
      </c>
      <c r="B11" s="46">
        <v>2007</v>
      </c>
      <c r="C11" s="48">
        <v>613403.37</v>
      </c>
      <c r="D11" s="48">
        <v>18402.1</v>
      </c>
      <c r="E11" s="48">
        <v>595001.27</v>
      </c>
      <c r="F11" s="49" t="s">
        <v>84</v>
      </c>
      <c r="G11" s="46">
        <v>4</v>
      </c>
      <c r="H11" s="46">
        <v>2007</v>
      </c>
      <c r="I11" s="48">
        <v>595001.27</v>
      </c>
      <c r="M11">
        <f t="shared" si="0"/>
        <v>1</v>
      </c>
      <c r="N11" s="25">
        <f t="shared" si="1"/>
        <v>39142</v>
      </c>
      <c r="O11" s="23">
        <f t="shared" si="2"/>
        <v>39142</v>
      </c>
      <c r="R11" s="24">
        <f t="shared" si="3"/>
        <v>1.0371</v>
      </c>
      <c r="S11" s="22">
        <f t="shared" si="4"/>
        <v>591460.1967023431</v>
      </c>
    </row>
    <row r="12" spans="1:19" ht="12.75">
      <c r="A12" s="46">
        <v>4</v>
      </c>
      <c r="B12" s="46">
        <v>2007</v>
      </c>
      <c r="C12" s="48">
        <v>592880.87</v>
      </c>
      <c r="D12" s="48">
        <v>17786.43</v>
      </c>
      <c r="E12" s="48">
        <v>575094.44</v>
      </c>
      <c r="F12" s="49" t="s">
        <v>88</v>
      </c>
      <c r="G12" s="46">
        <v>5</v>
      </c>
      <c r="H12" s="46">
        <v>2007</v>
      </c>
      <c r="I12" s="48">
        <v>575094.44</v>
      </c>
      <c r="M12">
        <f t="shared" si="0"/>
        <v>1</v>
      </c>
      <c r="N12" s="25">
        <f t="shared" si="1"/>
        <v>39173</v>
      </c>
      <c r="O12" s="23">
        <f t="shared" si="2"/>
        <v>39173</v>
      </c>
      <c r="R12" s="24">
        <f t="shared" si="3"/>
        <v>0.9465</v>
      </c>
      <c r="S12" s="22">
        <f t="shared" si="4"/>
        <v>626392.8895932382</v>
      </c>
    </row>
    <row r="13" spans="1:19" ht="12.75">
      <c r="A13" s="46">
        <v>5</v>
      </c>
      <c r="B13" s="46">
        <v>2007</v>
      </c>
      <c r="C13" s="48">
        <v>523621.01</v>
      </c>
      <c r="D13" s="48">
        <v>15708.63</v>
      </c>
      <c r="E13" s="48">
        <v>507912.38</v>
      </c>
      <c r="F13" s="49" t="s">
        <v>92</v>
      </c>
      <c r="G13" s="46">
        <v>6</v>
      </c>
      <c r="H13" s="46">
        <v>2007</v>
      </c>
      <c r="I13" s="48">
        <v>507912.38</v>
      </c>
      <c r="M13">
        <f t="shared" si="0"/>
        <v>1</v>
      </c>
      <c r="N13" s="25">
        <f t="shared" si="1"/>
        <v>39203</v>
      </c>
      <c r="O13" s="23">
        <f t="shared" si="2"/>
        <v>39203</v>
      </c>
      <c r="R13" s="24">
        <f t="shared" si="3"/>
        <v>1.0198</v>
      </c>
      <c r="S13" s="22">
        <f t="shared" si="4"/>
        <v>513454.6087468131</v>
      </c>
    </row>
    <row r="14" spans="1:20" ht="12.75">
      <c r="A14" s="46">
        <v>6</v>
      </c>
      <c r="B14" s="46">
        <v>2007</v>
      </c>
      <c r="C14" s="48">
        <v>577099.89</v>
      </c>
      <c r="D14" s="48">
        <v>17313</v>
      </c>
      <c r="E14" s="48">
        <v>559786.89</v>
      </c>
      <c r="F14" s="49" t="s">
        <v>96</v>
      </c>
      <c r="G14" s="46">
        <v>7</v>
      </c>
      <c r="H14" s="46">
        <v>2007</v>
      </c>
      <c r="I14" s="48">
        <v>559786.89</v>
      </c>
      <c r="J14" s="47"/>
      <c r="K14" s="47"/>
      <c r="L14" s="47"/>
      <c r="M14" s="47">
        <f t="shared" si="0"/>
        <v>1</v>
      </c>
      <c r="N14" s="57">
        <f t="shared" si="1"/>
        <v>39234</v>
      </c>
      <c r="O14" s="58">
        <f t="shared" si="2"/>
        <v>39234</v>
      </c>
      <c r="P14" s="47"/>
      <c r="Q14" s="47"/>
      <c r="R14" s="59">
        <f t="shared" si="3"/>
        <v>1.0745</v>
      </c>
      <c r="S14" s="60">
        <f t="shared" si="4"/>
        <v>537086.9148441135</v>
      </c>
      <c r="T14" s="47"/>
    </row>
    <row r="15" spans="1:19" ht="12.75">
      <c r="A15" s="46">
        <v>7</v>
      </c>
      <c r="B15" s="46">
        <v>2007</v>
      </c>
      <c r="C15" s="48">
        <v>403564.53</v>
      </c>
      <c r="D15" s="48">
        <v>12106.94</v>
      </c>
      <c r="E15" s="48">
        <v>391457.59</v>
      </c>
      <c r="F15" s="49" t="s">
        <v>100</v>
      </c>
      <c r="G15" s="46">
        <v>8</v>
      </c>
      <c r="H15" s="46">
        <v>2007</v>
      </c>
      <c r="I15" s="48">
        <v>391457.59</v>
      </c>
      <c r="M15">
        <f t="shared" si="0"/>
        <v>1</v>
      </c>
      <c r="N15" s="25">
        <f>DATE(B15,A15,1)</f>
        <v>39264</v>
      </c>
      <c r="O15" s="23">
        <f t="shared" si="2"/>
        <v>39264</v>
      </c>
      <c r="R15" s="24">
        <f>IF(M15=1,(F15+1),"")</f>
        <v>0.9676</v>
      </c>
      <c r="S15" s="22">
        <f>IF(M15=1,C15/R15,"")</f>
        <v>417077.8524183547</v>
      </c>
    </row>
    <row r="16" spans="1:19" ht="12.75">
      <c r="A16" s="46">
        <v>8</v>
      </c>
      <c r="B16" s="46">
        <v>2007</v>
      </c>
      <c r="C16" s="48">
        <v>410592.45</v>
      </c>
      <c r="D16" s="48">
        <v>12317.77</v>
      </c>
      <c r="E16" s="48">
        <v>398274.68</v>
      </c>
      <c r="F16" s="49" t="s">
        <v>104</v>
      </c>
      <c r="G16" s="46">
        <v>9</v>
      </c>
      <c r="H16" s="46">
        <v>2007</v>
      </c>
      <c r="I16" s="48">
        <v>398274.68</v>
      </c>
      <c r="M16">
        <f t="shared" si="0"/>
        <v>1</v>
      </c>
      <c r="N16" s="25">
        <f>DATE(B16,A16,1)</f>
        <v>39295</v>
      </c>
      <c r="O16" s="23">
        <f t="shared" si="2"/>
        <v>39295</v>
      </c>
      <c r="R16" s="24">
        <f>IF(M16=1,(F16+1),"")</f>
        <v>1.111</v>
      </c>
      <c r="S16" s="22">
        <f>IF(M16=1,C16/R16,"")</f>
        <v>369570.16201620165</v>
      </c>
    </row>
    <row r="17" spans="1:30" s="47" customFormat="1" ht="12.75">
      <c r="A17" s="46">
        <v>9</v>
      </c>
      <c r="B17" s="46">
        <v>2007</v>
      </c>
      <c r="C17" s="48">
        <v>430461.13</v>
      </c>
      <c r="D17" s="48">
        <v>12913.83</v>
      </c>
      <c r="E17" s="48">
        <v>417547.3</v>
      </c>
      <c r="F17" s="49" t="s">
        <v>108</v>
      </c>
      <c r="G17" s="46">
        <v>10</v>
      </c>
      <c r="H17" s="46">
        <v>2007</v>
      </c>
      <c r="I17" s="48">
        <v>417547.3</v>
      </c>
      <c r="J17"/>
      <c r="K17"/>
      <c r="L17"/>
      <c r="M17">
        <f t="shared" si="0"/>
        <v>1</v>
      </c>
      <c r="N17" s="25">
        <f>DATE(B17,A17,1)</f>
        <v>39326</v>
      </c>
      <c r="O17" s="23">
        <f t="shared" si="2"/>
        <v>39326</v>
      </c>
      <c r="P17"/>
      <c r="Q17"/>
      <c r="R17" s="24">
        <f>IF(M17=1,(F17+1),"")</f>
        <v>1.5088</v>
      </c>
      <c r="S17" s="22">
        <f>IF(M17=1,C17/R17,"")</f>
        <v>285300.3247613998</v>
      </c>
      <c r="T17"/>
      <c r="U17"/>
      <c r="V17"/>
      <c r="W17"/>
      <c r="X17"/>
      <c r="Y17"/>
      <c r="Z17"/>
      <c r="AA17"/>
      <c r="AB17"/>
      <c r="AC17"/>
      <c r="AD17"/>
    </row>
    <row r="18" spans="1:19" ht="12.75">
      <c r="A18" s="17"/>
      <c r="B18" s="17"/>
      <c r="C18" s="18">
        <f>SUM(C6:C17)</f>
        <v>5809773.23</v>
      </c>
      <c r="D18" s="18">
        <f>SUM(D6:D17)</f>
        <v>174293.18999999997</v>
      </c>
      <c r="E18" s="18">
        <f>SUM(E6:E17)</f>
        <v>5635480.039999999</v>
      </c>
      <c r="F18" s="19">
        <f>(C18/S18)-1</f>
        <v>0.049243251352258266</v>
      </c>
      <c r="G18" s="17"/>
      <c r="H18" s="17"/>
      <c r="I18" s="18">
        <f>SUM(I6:I17)</f>
        <v>5635480.039999999</v>
      </c>
      <c r="M18">
        <f>SUM(M6:M17)</f>
        <v>12</v>
      </c>
      <c r="O18" s="2">
        <f>(F6+F7+F8+F9+F10+F11+F12+F13+F14+F15+F16+F17)/M18</f>
        <v>0.06904166666666667</v>
      </c>
      <c r="S18" s="22">
        <f>SUM(S6:S17)</f>
        <v>5537108.0276307715</v>
      </c>
    </row>
    <row r="22" spans="1:7" ht="12.75">
      <c r="A22" s="14"/>
      <c r="B22" s="14"/>
      <c r="C22" s="14" t="s">
        <v>30</v>
      </c>
      <c r="D22" s="14"/>
      <c r="E22" s="14"/>
      <c r="F22" s="14"/>
      <c r="G22" s="14"/>
    </row>
    <row r="23" spans="1:7" ht="12.75">
      <c r="A23" s="14"/>
      <c r="B23" s="14"/>
      <c r="C23" s="14" t="s">
        <v>43</v>
      </c>
      <c r="D23" s="14"/>
      <c r="E23" s="14"/>
      <c r="F23" s="14"/>
      <c r="G23" s="14"/>
    </row>
    <row r="24" spans="1:7" ht="12.75">
      <c r="A24" s="14"/>
      <c r="B24" s="14"/>
      <c r="C24" s="14" t="s">
        <v>32</v>
      </c>
      <c r="D24" s="14">
        <f>+B27</f>
        <v>2006</v>
      </c>
      <c r="E24" s="14"/>
      <c r="F24" s="14"/>
      <c r="G24" s="14"/>
    </row>
    <row r="25" spans="1:7" ht="12.75">
      <c r="A25" s="14" t="s">
        <v>33</v>
      </c>
      <c r="B25" s="14" t="s">
        <v>14</v>
      </c>
      <c r="C25" s="14" t="s">
        <v>34</v>
      </c>
      <c r="D25" s="14" t="s">
        <v>35</v>
      </c>
      <c r="E25" s="14" t="s">
        <v>44</v>
      </c>
      <c r="F25" s="14" t="s">
        <v>36</v>
      </c>
      <c r="G25" s="14" t="s">
        <v>39</v>
      </c>
    </row>
    <row r="26" spans="1:2" ht="12.75">
      <c r="A26" t="s">
        <v>14</v>
      </c>
      <c r="B26" t="s">
        <v>15</v>
      </c>
    </row>
    <row r="27" spans="1:7" ht="12.75">
      <c r="A27" s="46">
        <v>11</v>
      </c>
      <c r="B27" s="46">
        <v>2006</v>
      </c>
      <c r="C27" s="48">
        <v>9486.12</v>
      </c>
      <c r="D27" s="48">
        <v>306717.76</v>
      </c>
      <c r="E27" s="48">
        <v>8333.33</v>
      </c>
      <c r="F27" s="48">
        <v>298384.43</v>
      </c>
      <c r="G27" s="48">
        <v>316203.88</v>
      </c>
    </row>
    <row r="28" spans="1:7" ht="12.75">
      <c r="A28" s="46">
        <v>12</v>
      </c>
      <c r="B28" s="46">
        <v>2006</v>
      </c>
      <c r="C28" s="48">
        <v>10032.78</v>
      </c>
      <c r="D28" s="48">
        <v>324393.17</v>
      </c>
      <c r="E28" s="48">
        <v>8333.33</v>
      </c>
      <c r="F28" s="48">
        <v>316059.84</v>
      </c>
      <c r="G28" s="48">
        <v>334425.95</v>
      </c>
    </row>
    <row r="29" spans="1:7" ht="12.75">
      <c r="A29" s="46">
        <v>1</v>
      </c>
      <c r="B29" s="46">
        <v>2007</v>
      </c>
      <c r="C29" s="48">
        <v>14160.09</v>
      </c>
      <c r="D29" s="48">
        <v>457842.9</v>
      </c>
      <c r="E29" s="48">
        <v>8333.33</v>
      </c>
      <c r="F29" s="48">
        <v>449509.57</v>
      </c>
      <c r="G29" s="48">
        <v>472002.99</v>
      </c>
    </row>
    <row r="30" spans="1:7" ht="12.75">
      <c r="A30" s="46">
        <v>2</v>
      </c>
      <c r="B30" s="46">
        <v>2007</v>
      </c>
      <c r="C30" s="48">
        <v>15057.01</v>
      </c>
      <c r="D30" s="48">
        <v>486843.38</v>
      </c>
      <c r="E30" s="48">
        <v>8333.33</v>
      </c>
      <c r="F30" s="48">
        <v>478510.05</v>
      </c>
      <c r="G30" s="48">
        <v>501900.39</v>
      </c>
    </row>
    <row r="31" spans="1:7" ht="12.75">
      <c r="A31" s="46">
        <v>3</v>
      </c>
      <c r="B31" s="46">
        <v>2007</v>
      </c>
      <c r="C31" s="48">
        <v>16976.17</v>
      </c>
      <c r="D31" s="48">
        <v>548896.11</v>
      </c>
      <c r="E31" s="48">
        <v>8333.33</v>
      </c>
      <c r="F31" s="48">
        <v>540562.78</v>
      </c>
      <c r="G31" s="48">
        <v>565872.28</v>
      </c>
    </row>
    <row r="32" spans="1:7" ht="12.75">
      <c r="A32" s="46">
        <v>4</v>
      </c>
      <c r="B32" s="46">
        <v>2007</v>
      </c>
      <c r="C32" s="48">
        <v>17850.04</v>
      </c>
      <c r="D32" s="48">
        <v>577151.23</v>
      </c>
      <c r="E32" s="48">
        <v>8333.33</v>
      </c>
      <c r="F32" s="48">
        <v>568817.9</v>
      </c>
      <c r="G32" s="48">
        <v>595001.27</v>
      </c>
    </row>
    <row r="33" spans="1:7" ht="12.75">
      <c r="A33" s="46">
        <v>5</v>
      </c>
      <c r="B33" s="46">
        <v>2007</v>
      </c>
      <c r="C33" s="48">
        <v>17252.83</v>
      </c>
      <c r="D33" s="48">
        <v>557841.61</v>
      </c>
      <c r="E33" s="48">
        <v>8333.33</v>
      </c>
      <c r="F33" s="48">
        <v>549508.28</v>
      </c>
      <c r="G33" s="48">
        <v>575094.44</v>
      </c>
    </row>
    <row r="34" spans="1:7" ht="12.75">
      <c r="A34" s="46">
        <v>6</v>
      </c>
      <c r="B34" s="46">
        <v>2007</v>
      </c>
      <c r="C34" s="48">
        <v>15237.37</v>
      </c>
      <c r="D34" s="48">
        <v>492675.01</v>
      </c>
      <c r="E34" s="48">
        <v>8333.33</v>
      </c>
      <c r="F34" s="48">
        <v>484341.68</v>
      </c>
      <c r="G34" s="48">
        <v>507912.38</v>
      </c>
    </row>
    <row r="35" spans="1:7" ht="12.75">
      <c r="A35" s="46">
        <v>7</v>
      </c>
      <c r="B35" s="46">
        <v>2007</v>
      </c>
      <c r="C35" s="48">
        <v>16793.61</v>
      </c>
      <c r="D35" s="48">
        <v>542993.29</v>
      </c>
      <c r="E35" s="48">
        <v>8333.33</v>
      </c>
      <c r="F35" s="48">
        <v>534659.96</v>
      </c>
      <c r="G35" s="48">
        <v>559786.89</v>
      </c>
    </row>
    <row r="36" spans="1:7" ht="12.75">
      <c r="A36" s="46">
        <v>8</v>
      </c>
      <c r="B36" s="46">
        <v>2007</v>
      </c>
      <c r="C36" s="48">
        <v>11743.73</v>
      </c>
      <c r="D36" s="48">
        <v>379713.87</v>
      </c>
      <c r="E36" s="48">
        <v>8333.33</v>
      </c>
      <c r="F36" s="48">
        <v>371380.54</v>
      </c>
      <c r="G36" s="48">
        <v>391457.59</v>
      </c>
    </row>
    <row r="37" spans="1:7" ht="12.75">
      <c r="A37" s="46">
        <v>9</v>
      </c>
      <c r="B37" s="46">
        <v>2007</v>
      </c>
      <c r="C37" s="48">
        <v>11948.24</v>
      </c>
      <c r="D37" s="48">
        <v>386326.44</v>
      </c>
      <c r="E37" s="48">
        <v>8333.37</v>
      </c>
      <c r="F37" s="48">
        <v>377993.07</v>
      </c>
      <c r="G37" s="48">
        <v>398274.68</v>
      </c>
    </row>
    <row r="38" spans="1:7" ht="12.75">
      <c r="A38" s="46">
        <v>10</v>
      </c>
      <c r="B38" s="46">
        <v>2007</v>
      </c>
      <c r="C38" s="48">
        <f>+I17*0.03</f>
        <v>12526.419</v>
      </c>
      <c r="D38" s="48">
        <f>+I17-C38</f>
        <v>405020.881</v>
      </c>
      <c r="E38" s="48">
        <v>8333.33</v>
      </c>
      <c r="F38" s="48">
        <f>+D38-E38</f>
        <v>396687.551</v>
      </c>
      <c r="G38" s="48">
        <f>+F38+E38+C38</f>
        <v>417547.3</v>
      </c>
    </row>
    <row r="39" spans="1:7" ht="12.75">
      <c r="A39" s="14"/>
      <c r="B39" s="14"/>
      <c r="C39" s="15">
        <f>SUM(C27:C38)</f>
        <v>169064.409</v>
      </c>
      <c r="D39" s="15">
        <f>SUM(D27:D38)</f>
        <v>5466415.651000001</v>
      </c>
      <c r="E39" s="15">
        <f>SUM(E27:E38)</f>
        <v>100000</v>
      </c>
      <c r="F39" s="15">
        <f>SUM(F27:F38)</f>
        <v>5366415.651000001</v>
      </c>
      <c r="G39" s="15">
        <f>SUM(G27:G38)</f>
        <v>5635480.039999999</v>
      </c>
    </row>
    <row r="71" spans="1:9" ht="12.75">
      <c r="A71" s="16"/>
      <c r="B71" s="13"/>
      <c r="C71" s="13" t="s">
        <v>40</v>
      </c>
      <c r="D71" s="13"/>
      <c r="E71" s="13"/>
      <c r="F71" s="13"/>
      <c r="G71" s="13"/>
      <c r="H71" s="13"/>
      <c r="I71" s="13"/>
    </row>
    <row r="72" spans="1:9" ht="12.75">
      <c r="A72" s="13" t="s">
        <v>53</v>
      </c>
      <c r="B72" s="13"/>
      <c r="C72" s="13" t="s">
        <v>41</v>
      </c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 t="s">
        <v>26</v>
      </c>
      <c r="D73" s="13">
        <f>+B6</f>
        <v>2006</v>
      </c>
      <c r="E73" s="13" t="s">
        <v>3</v>
      </c>
      <c r="F73" s="13">
        <f>+B6+1</f>
        <v>2007</v>
      </c>
      <c r="G73" s="13"/>
      <c r="H73" s="13"/>
      <c r="I73" s="13"/>
    </row>
    <row r="74" spans="1:9" ht="12.75">
      <c r="A74" s="13" t="s">
        <v>56</v>
      </c>
      <c r="B74" s="13" t="s">
        <v>4</v>
      </c>
      <c r="C74" s="13" t="s">
        <v>19</v>
      </c>
      <c r="D74" s="13" t="s">
        <v>27</v>
      </c>
      <c r="E74" s="13" t="s">
        <v>28</v>
      </c>
      <c r="F74" s="13" t="s">
        <v>21</v>
      </c>
      <c r="G74" s="13" t="s">
        <v>22</v>
      </c>
      <c r="H74" s="13"/>
      <c r="I74" s="13" t="s">
        <v>42</v>
      </c>
    </row>
    <row r="75" spans="1:9" ht="12.75">
      <c r="A75" s="13"/>
      <c r="B75" s="13" t="s">
        <v>15</v>
      </c>
      <c r="C75" s="13"/>
      <c r="D75" s="13"/>
      <c r="E75" s="13"/>
      <c r="F75" s="13"/>
      <c r="G75" s="13" t="s">
        <v>63</v>
      </c>
      <c r="H75" s="13"/>
      <c r="I75" s="13"/>
    </row>
    <row r="76" spans="1:13" ht="12.75">
      <c r="A76">
        <v>1</v>
      </c>
      <c r="B76" t="s">
        <v>68</v>
      </c>
      <c r="C76" s="26">
        <f>+C6+C7+C8</f>
        <v>1157353.42</v>
      </c>
      <c r="D76" s="26">
        <f>+D6+D7+D8</f>
        <v>34720.6</v>
      </c>
      <c r="E76" s="26">
        <f>+E6+E7+E8</f>
        <v>1122632.82</v>
      </c>
      <c r="F76" s="35">
        <f>(F6+F7+F8)/M76</f>
        <v>0.055299999999999995</v>
      </c>
      <c r="G76">
        <f aca="true" t="shared" si="5" ref="G76:H79">+A76</f>
        <v>1</v>
      </c>
      <c r="H76" t="str">
        <f t="shared" si="5"/>
        <v>2005-2006</v>
      </c>
      <c r="I76" s="26">
        <f>+I6+I7+I8</f>
        <v>1122632.82</v>
      </c>
      <c r="M76">
        <f>+M6+M7+M8</f>
        <v>3</v>
      </c>
    </row>
    <row r="77" spans="1:13" ht="12.75">
      <c r="A77">
        <v>2</v>
      </c>
      <c r="B77" t="str">
        <f>+B76</f>
        <v>2005-2006</v>
      </c>
      <c r="C77" s="26">
        <f>+C9+C10+C11</f>
        <v>1714199.9300000002</v>
      </c>
      <c r="D77" s="26">
        <f>+D9+D10+D11</f>
        <v>51425.99</v>
      </c>
      <c r="E77" s="26">
        <f>+E9+E10+E11</f>
        <v>1662773.94</v>
      </c>
      <c r="F77" s="35">
        <f>(F9+F10+F11)/M77</f>
        <v>0.011466666666666667</v>
      </c>
      <c r="G77">
        <f t="shared" si="5"/>
        <v>2</v>
      </c>
      <c r="H77" t="str">
        <f t="shared" si="5"/>
        <v>2005-2006</v>
      </c>
      <c r="I77" s="1">
        <f>+I9+I10+I11</f>
        <v>1662773.94</v>
      </c>
      <c r="M77">
        <f>+M9+M10+M11</f>
        <v>3</v>
      </c>
    </row>
    <row r="78" spans="1:13" ht="12.75">
      <c r="A78">
        <v>3</v>
      </c>
      <c r="B78" t="str">
        <f>+B76</f>
        <v>2005-2006</v>
      </c>
      <c r="C78" s="26">
        <f>+C12+C13+C14</f>
        <v>1693601.77</v>
      </c>
      <c r="D78" s="26">
        <f>+D12+D13+D14</f>
        <v>50808.06</v>
      </c>
      <c r="E78" s="26">
        <f>+E12+E13+E14</f>
        <v>1642793.71</v>
      </c>
      <c r="F78" s="35">
        <f>(F12+F13+F14)/M78</f>
        <v>0.013600000000000001</v>
      </c>
      <c r="G78">
        <f t="shared" si="5"/>
        <v>3</v>
      </c>
      <c r="H78" t="str">
        <f t="shared" si="5"/>
        <v>2005-2006</v>
      </c>
      <c r="I78" s="26">
        <f>+I12+I13+I14</f>
        <v>1642793.71</v>
      </c>
      <c r="M78">
        <f>+M12+M13+M14</f>
        <v>3</v>
      </c>
    </row>
    <row r="79" spans="1:13" ht="12.75">
      <c r="A79">
        <v>4</v>
      </c>
      <c r="B79" t="str">
        <f>+B76</f>
        <v>2005-2006</v>
      </c>
      <c r="C79" s="56">
        <f>+C15+C16+C17</f>
        <v>1244618.1099999999</v>
      </c>
      <c r="D79" s="56">
        <f>+D15+D16+D17</f>
        <v>37338.54</v>
      </c>
      <c r="E79" s="56">
        <f>+E15+E16+E17</f>
        <v>1207279.57</v>
      </c>
      <c r="F79" s="35"/>
      <c r="G79">
        <f t="shared" si="5"/>
        <v>4</v>
      </c>
      <c r="H79" t="str">
        <f t="shared" si="5"/>
        <v>2005-2006</v>
      </c>
      <c r="I79" s="1">
        <f>+I11+I12+I13</f>
        <v>1678008.0899999999</v>
      </c>
      <c r="M79">
        <f>+M15+M16+M17</f>
        <v>3</v>
      </c>
    </row>
    <row r="80" spans="1:9" ht="12.75">
      <c r="A80" s="13" t="s">
        <v>66</v>
      </c>
      <c r="B80" s="13"/>
      <c r="C80" s="39">
        <f>SUM(C76:C79)</f>
        <v>5809773.23</v>
      </c>
      <c r="D80" s="39">
        <f>SUM(D76:D79)</f>
        <v>174293.19</v>
      </c>
      <c r="E80" s="39">
        <f>SUM(E76:E79)</f>
        <v>5635480.04</v>
      </c>
      <c r="F80" s="40">
        <f>+F18</f>
        <v>0.049243251352258266</v>
      </c>
      <c r="G80" s="13"/>
      <c r="H80" s="13"/>
      <c r="I80" s="39">
        <f>SUM(I76:I79)</f>
        <v>6106208.56</v>
      </c>
    </row>
    <row r="85" spans="1:7" ht="12.75">
      <c r="A85" s="14"/>
      <c r="B85" s="14"/>
      <c r="C85" s="14" t="s">
        <v>30</v>
      </c>
      <c r="D85" s="14"/>
      <c r="E85" s="14"/>
      <c r="F85" s="14"/>
      <c r="G85" s="14"/>
    </row>
    <row r="86" spans="1:7" ht="12.75">
      <c r="A86" s="14"/>
      <c r="B86" s="14"/>
      <c r="C86" s="14" t="s">
        <v>43</v>
      </c>
      <c r="D86" s="14"/>
      <c r="E86" s="14"/>
      <c r="F86" s="14"/>
      <c r="G86" s="14"/>
    </row>
    <row r="87" spans="1:7" ht="12.75">
      <c r="A87" s="14"/>
      <c r="B87" s="14"/>
      <c r="C87" s="14" t="s">
        <v>32</v>
      </c>
      <c r="D87" s="14">
        <f>+B6</f>
        <v>2006</v>
      </c>
      <c r="E87" s="14" t="s">
        <v>3</v>
      </c>
      <c r="F87" s="14">
        <f>+B6+1</f>
        <v>2007</v>
      </c>
      <c r="G87" s="14"/>
    </row>
    <row r="88" spans="1:7" ht="12.75">
      <c r="A88" s="14" t="s">
        <v>56</v>
      </c>
      <c r="B88" s="14" t="s">
        <v>14</v>
      </c>
      <c r="C88" s="14" t="s">
        <v>34</v>
      </c>
      <c r="D88" s="14" t="s">
        <v>35</v>
      </c>
      <c r="E88" s="14" t="s">
        <v>44</v>
      </c>
      <c r="F88" s="14" t="s">
        <v>36</v>
      </c>
      <c r="G88" s="14" t="s">
        <v>39</v>
      </c>
    </row>
    <row r="89" spans="2:7" ht="12.75">
      <c r="B89" t="s">
        <v>15</v>
      </c>
      <c r="C89" s="27"/>
      <c r="D89" s="27"/>
      <c r="E89" s="27"/>
      <c r="F89" s="27"/>
      <c r="G89" s="27"/>
    </row>
    <row r="90" spans="1:7" ht="12.75">
      <c r="A90">
        <v>1</v>
      </c>
      <c r="B90" t="s">
        <v>68</v>
      </c>
      <c r="C90" s="41">
        <f>+C27+C28+C29</f>
        <v>33678.990000000005</v>
      </c>
      <c r="D90" s="41">
        <f>+D27+D28+D29</f>
        <v>1088953.83</v>
      </c>
      <c r="E90" s="41">
        <f>+E27+E28+E29</f>
        <v>24999.989999999998</v>
      </c>
      <c r="F90" s="41">
        <f>+F27+F28+F29</f>
        <v>1063953.84</v>
      </c>
      <c r="G90" s="41">
        <f>+G27+G28+G29</f>
        <v>1122632.82</v>
      </c>
    </row>
    <row r="91" spans="1:7" ht="12.75">
      <c r="A91">
        <v>2</v>
      </c>
      <c r="B91" t="str">
        <f>+B90</f>
        <v>2005-2006</v>
      </c>
      <c r="C91" s="41">
        <f>+C30+C31+C32</f>
        <v>49883.22</v>
      </c>
      <c r="D91" s="41">
        <f>+D30+D31+D32</f>
        <v>1612890.72</v>
      </c>
      <c r="E91" s="41">
        <f>+E30+E31+E32</f>
        <v>24999.989999999998</v>
      </c>
      <c r="F91" s="41">
        <f>+F30+F31+F32</f>
        <v>1587890.73</v>
      </c>
      <c r="G91" s="41">
        <f>+G30+G31+G32</f>
        <v>1662773.94</v>
      </c>
    </row>
    <row r="92" spans="1:7" ht="12.75">
      <c r="A92">
        <v>3</v>
      </c>
      <c r="B92" t="str">
        <f>+B90</f>
        <v>2005-2006</v>
      </c>
      <c r="C92" s="41">
        <f>+C33+C34+C35</f>
        <v>49283.810000000005</v>
      </c>
      <c r="D92" s="41">
        <f>+D33+D34+D35</f>
        <v>1593509.9100000001</v>
      </c>
      <c r="E92" s="41">
        <f>+E33+E34+E35</f>
        <v>24999.989999999998</v>
      </c>
      <c r="F92" s="41">
        <f>+F33+F34+F35</f>
        <v>1568509.92</v>
      </c>
      <c r="G92" s="41">
        <f>+G33+G34+G35</f>
        <v>1642793.71</v>
      </c>
    </row>
    <row r="93" spans="1:7" ht="12.75">
      <c r="A93">
        <v>4</v>
      </c>
      <c r="B93" t="str">
        <f>+B90</f>
        <v>2005-2006</v>
      </c>
      <c r="C93" s="41">
        <f>+C36+C37+C38</f>
        <v>36218.389</v>
      </c>
      <c r="D93" s="41">
        <f>+D36+D37+D38</f>
        <v>1171061.191</v>
      </c>
      <c r="E93" s="41">
        <f>+E36+E37+E38</f>
        <v>25000.03</v>
      </c>
      <c r="F93" s="41">
        <f>+F36+F37+F38</f>
        <v>1146061.1609999998</v>
      </c>
      <c r="G93" s="41">
        <f>+G36+G37+G38</f>
        <v>1207279.57</v>
      </c>
    </row>
    <row r="94" spans="1:7" ht="12.75">
      <c r="A94" s="13" t="s">
        <v>66</v>
      </c>
      <c r="B94" s="13"/>
      <c r="C94" s="39">
        <f>SUM(C90:C93)</f>
        <v>169064.409</v>
      </c>
      <c r="D94" s="39">
        <f>SUM(D90:D93)</f>
        <v>5466415.651000001</v>
      </c>
      <c r="E94" s="39">
        <f>SUM(E90:E93)</f>
        <v>100000</v>
      </c>
      <c r="F94" s="39">
        <f>SUM(F90:F93)</f>
        <v>5366415.651000001</v>
      </c>
      <c r="G94" s="39">
        <f>SUM(G90:G93)</f>
        <v>5635480.04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zoomScalePageLayoutView="0" workbookViewId="0" topLeftCell="A1">
      <selection activeCell="A1" sqref="A1:A2"/>
    </sheetView>
  </sheetViews>
  <sheetFormatPr defaultColWidth="9.140625" defaultRowHeight="12.75"/>
  <cols>
    <col min="2" max="2" width="10.28125" style="0" customWidth="1"/>
    <col min="3" max="3" width="14.8515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</cols>
  <sheetData>
    <row r="1" spans="1:18" ht="12.75">
      <c r="A1" s="14"/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/>
      <c r="R1">
        <f>+B7-1</f>
        <v>2005</v>
      </c>
    </row>
    <row r="2" spans="1:11" ht="12.75">
      <c r="A2" s="14"/>
      <c r="B2" s="14"/>
      <c r="C2" s="14" t="s">
        <v>45</v>
      </c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 t="s">
        <v>46</v>
      </c>
      <c r="D3" s="14"/>
      <c r="E3" s="14"/>
      <c r="F3" s="14"/>
      <c r="G3" s="14"/>
      <c r="H3" s="14"/>
      <c r="I3" s="14" t="s">
        <v>47</v>
      </c>
      <c r="J3" s="14" t="s">
        <v>48</v>
      </c>
      <c r="K3" s="14"/>
    </row>
    <row r="4" spans="1:11" ht="12.75">
      <c r="A4" s="14"/>
      <c r="B4" s="14"/>
      <c r="C4" s="14" t="s">
        <v>17</v>
      </c>
      <c r="D4" s="14"/>
      <c r="E4" s="14">
        <f>+B7</f>
        <v>2006</v>
      </c>
      <c r="F4" s="14"/>
      <c r="G4" s="14"/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 t="s">
        <v>49</v>
      </c>
      <c r="G5" s="14"/>
      <c r="H5" s="14"/>
      <c r="I5" s="14" t="s">
        <v>50</v>
      </c>
      <c r="J5" s="14" t="s">
        <v>23</v>
      </c>
      <c r="K5" s="14"/>
    </row>
    <row r="6" spans="1:11" ht="12.75">
      <c r="A6" s="14" t="s">
        <v>4</v>
      </c>
      <c r="B6" s="14" t="s">
        <v>14</v>
      </c>
      <c r="C6" s="14" t="s">
        <v>19</v>
      </c>
      <c r="D6" s="14" t="s">
        <v>6</v>
      </c>
      <c r="E6" s="14" t="s">
        <v>20</v>
      </c>
      <c r="F6" s="14" t="s">
        <v>8</v>
      </c>
      <c r="G6" s="14" t="s">
        <v>33</v>
      </c>
      <c r="H6" s="14"/>
      <c r="I6" s="14" t="s">
        <v>51</v>
      </c>
      <c r="J6" s="14" t="s">
        <v>52</v>
      </c>
      <c r="K6" s="14"/>
    </row>
    <row r="7" spans="1:26" ht="12.75">
      <c r="A7" s="46">
        <v>10</v>
      </c>
      <c r="B7" s="46">
        <v>2006</v>
      </c>
      <c r="C7" s="48">
        <v>1075537.69</v>
      </c>
      <c r="D7" s="48">
        <v>32266.13</v>
      </c>
      <c r="E7" s="48">
        <v>1043271.56</v>
      </c>
      <c r="F7" s="49" t="s">
        <v>122</v>
      </c>
      <c r="G7" s="46">
        <v>11</v>
      </c>
      <c r="H7" s="46">
        <v>2006</v>
      </c>
      <c r="I7" s="48">
        <v>886780.83</v>
      </c>
      <c r="J7" s="48">
        <v>156490.73</v>
      </c>
      <c r="K7" s="47"/>
      <c r="P7">
        <f aca="true" t="shared" si="0" ref="P7:P15">IF(I7&gt;0,1,0)</f>
        <v>1</v>
      </c>
      <c r="Q7" s="25">
        <f aca="true" t="shared" si="1" ref="Q7:Q15">DATE(B7,A7,1)</f>
        <v>38991</v>
      </c>
      <c r="R7" s="23">
        <f aca="true" t="shared" si="2" ref="R7:R18">IF(E7&gt;0,Q7,"")</f>
        <v>38991</v>
      </c>
      <c r="T7" s="24">
        <f aca="true" t="shared" si="3" ref="T7:T15">IF(P7=1,(F7+1),"")</f>
        <v>1.2535</v>
      </c>
      <c r="U7" s="22">
        <f aca="true" t="shared" si="4" ref="U7:U15">IF(P7=1,C7/T7,"")</f>
        <v>858027.674511368</v>
      </c>
      <c r="V7" s="22"/>
      <c r="X7" s="22">
        <f aca="true" t="shared" si="5" ref="X7:X15">IF(P7=1,E7/T7,"")</f>
        <v>832286.8448344636</v>
      </c>
      <c r="Y7" s="22">
        <f aca="true" t="shared" si="6" ref="Y7:Y15">IF(P7=1,X7*0.85,"")</f>
        <v>707443.818109294</v>
      </c>
      <c r="Z7" s="22">
        <f aca="true" t="shared" si="7" ref="Z7:Z15">IF(P7=1,X7*0.15,"")</f>
        <v>124843.02672516953</v>
      </c>
    </row>
    <row r="8" spans="1:26" ht="12.75">
      <c r="A8" s="46">
        <v>11</v>
      </c>
      <c r="B8" s="46">
        <v>2006</v>
      </c>
      <c r="C8" s="48">
        <v>1084671.57</v>
      </c>
      <c r="D8" s="48">
        <v>32540.15</v>
      </c>
      <c r="E8" s="48">
        <v>1052131.42</v>
      </c>
      <c r="F8" s="49" t="s">
        <v>123</v>
      </c>
      <c r="G8" s="46">
        <v>12</v>
      </c>
      <c r="H8" s="46">
        <v>2006</v>
      </c>
      <c r="I8" s="48">
        <v>894311.71</v>
      </c>
      <c r="J8" s="48">
        <v>157819.71</v>
      </c>
      <c r="K8" s="47"/>
      <c r="P8">
        <f t="shared" si="0"/>
        <v>1</v>
      </c>
      <c r="Q8" s="25">
        <f t="shared" si="1"/>
        <v>39022</v>
      </c>
      <c r="R8" s="23">
        <f t="shared" si="2"/>
        <v>39022</v>
      </c>
      <c r="T8" s="24">
        <f t="shared" si="3"/>
        <v>1.0356</v>
      </c>
      <c r="U8" s="22">
        <f t="shared" si="4"/>
        <v>1047384.6755504055</v>
      </c>
      <c r="V8" s="22"/>
      <c r="X8" s="22">
        <f t="shared" si="5"/>
        <v>1015963.1324835842</v>
      </c>
      <c r="Y8" s="22">
        <f t="shared" si="6"/>
        <v>863568.6626110466</v>
      </c>
      <c r="Z8" s="22">
        <f t="shared" si="7"/>
        <v>152394.46987253762</v>
      </c>
    </row>
    <row r="9" spans="1:26" ht="12.75">
      <c r="A9" s="46">
        <v>12</v>
      </c>
      <c r="B9" s="46">
        <v>2006</v>
      </c>
      <c r="C9" s="48">
        <v>1079071.72</v>
      </c>
      <c r="D9" s="48">
        <v>32372.15</v>
      </c>
      <c r="E9" s="48">
        <v>1046699.57</v>
      </c>
      <c r="F9" s="49" t="s">
        <v>124</v>
      </c>
      <c r="G9" s="46">
        <v>1</v>
      </c>
      <c r="H9" s="46">
        <v>2007</v>
      </c>
      <c r="I9" s="48">
        <v>889694.63</v>
      </c>
      <c r="J9" s="48">
        <v>157004.94</v>
      </c>
      <c r="K9" s="47"/>
      <c r="P9">
        <f t="shared" si="0"/>
        <v>1</v>
      </c>
      <c r="Q9" s="25">
        <f t="shared" si="1"/>
        <v>39052</v>
      </c>
      <c r="R9" s="23">
        <f t="shared" si="2"/>
        <v>39052</v>
      </c>
      <c r="T9" s="24">
        <f t="shared" si="3"/>
        <v>1.1045</v>
      </c>
      <c r="U9" s="22">
        <f t="shared" si="4"/>
        <v>976977.5645088275</v>
      </c>
      <c r="V9" s="22"/>
      <c r="X9" s="22">
        <f t="shared" si="5"/>
        <v>947668.239022182</v>
      </c>
      <c r="Y9" s="22">
        <f t="shared" si="6"/>
        <v>805518.0031688546</v>
      </c>
      <c r="Z9" s="22">
        <f t="shared" si="7"/>
        <v>142150.2358533273</v>
      </c>
    </row>
    <row r="10" spans="1:26" ht="12.75">
      <c r="A10" s="46">
        <v>1</v>
      </c>
      <c r="B10" s="46">
        <v>2007</v>
      </c>
      <c r="C10" s="48">
        <v>1340676.5</v>
      </c>
      <c r="D10" s="48">
        <v>40220.3</v>
      </c>
      <c r="E10" s="48">
        <v>1300456.21</v>
      </c>
      <c r="F10" s="49" t="s">
        <v>77</v>
      </c>
      <c r="G10" s="46">
        <v>2</v>
      </c>
      <c r="H10" s="46">
        <v>2007</v>
      </c>
      <c r="I10" s="48">
        <v>1105387.77</v>
      </c>
      <c r="J10" s="48">
        <v>195068.43</v>
      </c>
      <c r="P10">
        <f t="shared" si="0"/>
        <v>1</v>
      </c>
      <c r="Q10" s="25">
        <f t="shared" si="1"/>
        <v>39083</v>
      </c>
      <c r="R10" s="23">
        <f t="shared" si="2"/>
        <v>39083</v>
      </c>
      <c r="T10" s="24">
        <f t="shared" si="3"/>
        <v>0.9868</v>
      </c>
      <c r="U10" s="22">
        <f t="shared" si="4"/>
        <v>1358610.1540332388</v>
      </c>
      <c r="V10" s="22">
        <f aca="true" t="shared" si="8" ref="V10:V15">IF(P10=1,U10*0.85,"")</f>
        <v>1154818.6309282528</v>
      </c>
      <c r="X10" s="22">
        <f t="shared" si="5"/>
        <v>1317851.8544791243</v>
      </c>
      <c r="Y10" s="22">
        <f t="shared" si="6"/>
        <v>1120174.0763072555</v>
      </c>
      <c r="Z10" s="22">
        <f t="shared" si="7"/>
        <v>197677.77817186865</v>
      </c>
    </row>
    <row r="11" spans="1:26" ht="12.75">
      <c r="A11" s="46">
        <v>2</v>
      </c>
      <c r="B11" s="46">
        <v>2007</v>
      </c>
      <c r="C11" s="48">
        <v>1223070.55</v>
      </c>
      <c r="D11" s="48">
        <v>36692.12</v>
      </c>
      <c r="E11" s="48">
        <v>1186378.43</v>
      </c>
      <c r="F11" s="49" t="s">
        <v>81</v>
      </c>
      <c r="G11" s="46">
        <v>3</v>
      </c>
      <c r="H11" s="46">
        <v>2007</v>
      </c>
      <c r="I11" s="48">
        <v>1008421.67</v>
      </c>
      <c r="J11" s="48">
        <v>177956.77</v>
      </c>
      <c r="P11">
        <f t="shared" si="0"/>
        <v>1</v>
      </c>
      <c r="Q11" s="25">
        <f t="shared" si="1"/>
        <v>39114</v>
      </c>
      <c r="R11" s="23">
        <f t="shared" si="2"/>
        <v>39114</v>
      </c>
      <c r="T11" s="24">
        <f t="shared" si="3"/>
        <v>1.0831</v>
      </c>
      <c r="U11" s="22">
        <f t="shared" si="4"/>
        <v>1129231.4190748779</v>
      </c>
      <c r="V11" s="22">
        <f t="shared" si="8"/>
        <v>959846.7062136461</v>
      </c>
      <c r="X11" s="22">
        <f t="shared" si="5"/>
        <v>1095354.473271166</v>
      </c>
      <c r="Y11" s="22">
        <f t="shared" si="6"/>
        <v>931051.3022804911</v>
      </c>
      <c r="Z11" s="22">
        <f t="shared" si="7"/>
        <v>164303.1709906749</v>
      </c>
    </row>
    <row r="12" spans="1:26" ht="12.75">
      <c r="A12" s="46">
        <v>3</v>
      </c>
      <c r="B12" s="46">
        <v>2007</v>
      </c>
      <c r="C12" s="48">
        <v>1351127.25</v>
      </c>
      <c r="D12" s="48">
        <v>40533.82</v>
      </c>
      <c r="E12" s="48">
        <v>1310593.43</v>
      </c>
      <c r="F12" s="49" t="s">
        <v>85</v>
      </c>
      <c r="G12" s="46">
        <v>4</v>
      </c>
      <c r="H12" s="46">
        <v>2007</v>
      </c>
      <c r="I12" s="48">
        <v>1114004.42</v>
      </c>
      <c r="J12" s="48">
        <v>196589.01</v>
      </c>
      <c r="P12">
        <f t="shared" si="0"/>
        <v>1</v>
      </c>
      <c r="Q12" s="25">
        <f t="shared" si="1"/>
        <v>39142</v>
      </c>
      <c r="R12" s="23">
        <f t="shared" si="2"/>
        <v>39142</v>
      </c>
      <c r="T12" s="24">
        <f t="shared" si="3"/>
        <v>1.0822</v>
      </c>
      <c r="U12" s="22">
        <f t="shared" si="4"/>
        <v>1248500.508223988</v>
      </c>
      <c r="V12" s="22">
        <f t="shared" si="8"/>
        <v>1061225.43199039</v>
      </c>
      <c r="X12" s="22">
        <f t="shared" si="5"/>
        <v>1211045.4906671594</v>
      </c>
      <c r="Y12" s="22">
        <f t="shared" si="6"/>
        <v>1029388.6670670855</v>
      </c>
      <c r="Z12" s="22">
        <f t="shared" si="7"/>
        <v>181656.8236000739</v>
      </c>
    </row>
    <row r="13" spans="1:26" ht="12.75">
      <c r="A13" s="46">
        <v>4</v>
      </c>
      <c r="B13" s="46">
        <v>2007</v>
      </c>
      <c r="C13" s="48">
        <v>1368984.99</v>
      </c>
      <c r="D13" s="48">
        <v>41069.55</v>
      </c>
      <c r="E13" s="48">
        <v>1327915.44</v>
      </c>
      <c r="F13" s="49" t="s">
        <v>89</v>
      </c>
      <c r="G13" s="46">
        <v>5</v>
      </c>
      <c r="H13" s="46">
        <v>2007</v>
      </c>
      <c r="I13" s="48">
        <v>1128728.12</v>
      </c>
      <c r="J13" s="48">
        <v>199187.32</v>
      </c>
      <c r="P13">
        <f t="shared" si="0"/>
        <v>1</v>
      </c>
      <c r="Q13" s="25">
        <f t="shared" si="1"/>
        <v>39173</v>
      </c>
      <c r="R13" s="23">
        <f t="shared" si="2"/>
        <v>39173</v>
      </c>
      <c r="T13" s="24">
        <f t="shared" si="3"/>
        <v>1.1511</v>
      </c>
      <c r="U13" s="22">
        <f t="shared" si="4"/>
        <v>1189284.1542872034</v>
      </c>
      <c r="V13" s="22">
        <f t="shared" si="8"/>
        <v>1010891.531144123</v>
      </c>
      <c r="X13" s="22">
        <f t="shared" si="5"/>
        <v>1153605.6293979671</v>
      </c>
      <c r="Y13" s="22">
        <f t="shared" si="6"/>
        <v>980564.784988272</v>
      </c>
      <c r="Z13" s="22">
        <f t="shared" si="7"/>
        <v>173040.84440969507</v>
      </c>
    </row>
    <row r="14" spans="1:26" ht="12.75">
      <c r="A14" s="46">
        <v>5</v>
      </c>
      <c r="B14" s="46">
        <v>2007</v>
      </c>
      <c r="C14" s="48">
        <v>1209391.18</v>
      </c>
      <c r="D14" s="48">
        <v>36281.74</v>
      </c>
      <c r="E14" s="48">
        <v>1173109.44</v>
      </c>
      <c r="F14" s="49" t="s">
        <v>93</v>
      </c>
      <c r="G14" s="46">
        <v>6</v>
      </c>
      <c r="H14" s="46">
        <v>2007</v>
      </c>
      <c r="I14" s="48">
        <v>997143.03</v>
      </c>
      <c r="J14" s="48">
        <v>175966.42</v>
      </c>
      <c r="P14">
        <f t="shared" si="0"/>
        <v>1</v>
      </c>
      <c r="Q14" s="25">
        <f t="shared" si="1"/>
        <v>39203</v>
      </c>
      <c r="R14" s="23">
        <f t="shared" si="2"/>
        <v>39203</v>
      </c>
      <c r="T14" s="24">
        <f t="shared" si="3"/>
        <v>0.9844</v>
      </c>
      <c r="U14" s="22">
        <f t="shared" si="4"/>
        <v>1228556.6639577406</v>
      </c>
      <c r="V14" s="22">
        <f t="shared" si="8"/>
        <v>1044273.1643640795</v>
      </c>
      <c r="X14" s="22">
        <f t="shared" si="5"/>
        <v>1191699.9593661113</v>
      </c>
      <c r="Y14" s="22">
        <f t="shared" si="6"/>
        <v>1012944.9654611946</v>
      </c>
      <c r="Z14" s="22">
        <f t="shared" si="7"/>
        <v>178754.9939049167</v>
      </c>
    </row>
    <row r="15" spans="1:26" ht="12.75">
      <c r="A15" s="46">
        <v>6</v>
      </c>
      <c r="B15" s="46">
        <v>2007</v>
      </c>
      <c r="C15" s="48">
        <v>1250327.53</v>
      </c>
      <c r="D15" s="48">
        <v>37509.83</v>
      </c>
      <c r="E15" s="48">
        <v>1212817.7</v>
      </c>
      <c r="F15" s="49" t="s">
        <v>97</v>
      </c>
      <c r="G15" s="46">
        <v>7</v>
      </c>
      <c r="H15" s="46">
        <v>2007</v>
      </c>
      <c r="I15" s="48">
        <v>1030895.05</v>
      </c>
      <c r="J15" s="48">
        <v>181922.66</v>
      </c>
      <c r="P15">
        <f t="shared" si="0"/>
        <v>1</v>
      </c>
      <c r="Q15" s="25">
        <f t="shared" si="1"/>
        <v>39234</v>
      </c>
      <c r="R15" s="23">
        <f t="shared" si="2"/>
        <v>39234</v>
      </c>
      <c r="T15" s="24">
        <f t="shared" si="3"/>
        <v>1.0434</v>
      </c>
      <c r="U15" s="22">
        <f t="shared" si="4"/>
        <v>1198320.4236151043</v>
      </c>
      <c r="V15" s="22">
        <f t="shared" si="8"/>
        <v>1018572.3600728386</v>
      </c>
      <c r="X15" s="22">
        <f t="shared" si="5"/>
        <v>1162370.8069771898</v>
      </c>
      <c r="Y15" s="22">
        <f t="shared" si="6"/>
        <v>988015.1859306113</v>
      </c>
      <c r="Z15" s="22">
        <f t="shared" si="7"/>
        <v>174355.62104657848</v>
      </c>
    </row>
    <row r="16" spans="1:26" ht="12.75">
      <c r="A16" s="46">
        <v>7</v>
      </c>
      <c r="B16" s="46">
        <v>2007</v>
      </c>
      <c r="C16" s="48">
        <v>1200661.09</v>
      </c>
      <c r="D16" s="48">
        <v>36019.83</v>
      </c>
      <c r="E16" s="48">
        <v>1164641.26</v>
      </c>
      <c r="F16" s="49" t="s">
        <v>101</v>
      </c>
      <c r="G16" s="46">
        <v>8</v>
      </c>
      <c r="H16" s="46">
        <v>2007</v>
      </c>
      <c r="I16" s="48">
        <v>989945.07</v>
      </c>
      <c r="J16" s="48">
        <v>174696.19</v>
      </c>
      <c r="N16" s="61">
        <v>0.0557</v>
      </c>
      <c r="P16">
        <f>IF(I16&gt;0,1,0)</f>
        <v>1</v>
      </c>
      <c r="Q16" s="25">
        <f>DATE(B16,A16,1)</f>
        <v>39264</v>
      </c>
      <c r="R16" s="23">
        <f t="shared" si="2"/>
        <v>39264</v>
      </c>
      <c r="T16" s="24">
        <f>IF(P16=1,(F16+1),"")</f>
        <v>1.0591</v>
      </c>
      <c r="U16" s="22">
        <f>IF(P16=1,C16/T16,"")</f>
        <v>1133661.6844490606</v>
      </c>
      <c r="V16" s="22"/>
      <c r="X16" s="22">
        <f>IF(P16=1,E16/T16,"")</f>
        <v>1099651.836464923</v>
      </c>
      <c r="Y16" s="22">
        <f>IF(P16=1,X16*0.85,"")</f>
        <v>934704.0609951846</v>
      </c>
      <c r="Z16" s="22">
        <f>IF(P16=1,X16*0.15,"")</f>
        <v>164947.77546973847</v>
      </c>
    </row>
    <row r="17" spans="1:26" ht="12.75">
      <c r="A17" s="46">
        <v>8</v>
      </c>
      <c r="B17" s="46">
        <v>2007</v>
      </c>
      <c r="C17" s="48">
        <v>1182145.22</v>
      </c>
      <c r="D17" s="48">
        <v>35464.36</v>
      </c>
      <c r="E17" s="48">
        <v>1146680.86</v>
      </c>
      <c r="F17" s="49" t="s">
        <v>105</v>
      </c>
      <c r="G17" s="46">
        <v>9</v>
      </c>
      <c r="H17" s="46">
        <v>2007</v>
      </c>
      <c r="I17" s="48">
        <v>974678.73</v>
      </c>
      <c r="J17" s="48">
        <v>172002.13</v>
      </c>
      <c r="P17">
        <f>IF(I17&gt;0,1,0)</f>
        <v>1</v>
      </c>
      <c r="Q17" s="25">
        <f>DATE(B17,A17,1)</f>
        <v>39295</v>
      </c>
      <c r="R17" s="23">
        <f t="shared" si="2"/>
        <v>39295</v>
      </c>
      <c r="T17" s="24">
        <f>IF(P17=1,(F17+1),"")</f>
        <v>0.9999</v>
      </c>
      <c r="U17" s="22">
        <f>IF(P17=1,C17/T17,"")</f>
        <v>1182263.4463446345</v>
      </c>
      <c r="V17" s="22"/>
      <c r="X17" s="22">
        <f>IF(P17=1,E17/T17,"")</f>
        <v>1146795.5395539554</v>
      </c>
      <c r="Y17" s="22">
        <f>IF(P17=1,X17*0.85,"")</f>
        <v>974776.2086208621</v>
      </c>
      <c r="Z17" s="22">
        <f>IF(P17=1,X17*0.15,"")</f>
        <v>172019.3309330933</v>
      </c>
    </row>
    <row r="18" spans="1:26" ht="12.75">
      <c r="A18" s="46">
        <v>9</v>
      </c>
      <c r="B18" s="46">
        <v>2007</v>
      </c>
      <c r="C18" s="48">
        <v>1115757.47</v>
      </c>
      <c r="D18" s="48">
        <v>33472.72</v>
      </c>
      <c r="E18" s="48">
        <v>1082284.75</v>
      </c>
      <c r="F18" s="49" t="s">
        <v>109</v>
      </c>
      <c r="G18" s="46">
        <v>10</v>
      </c>
      <c r="H18" s="46">
        <v>2007</v>
      </c>
      <c r="I18" s="48">
        <v>919942.03</v>
      </c>
      <c r="J18" s="48">
        <v>162342.71</v>
      </c>
      <c r="P18">
        <f>IF(I18&gt;0,1,0)</f>
        <v>1</v>
      </c>
      <c r="Q18" s="25">
        <f>DATE(B18,A18,1)</f>
        <v>39326</v>
      </c>
      <c r="R18" s="23">
        <f t="shared" si="2"/>
        <v>39326</v>
      </c>
      <c r="T18" s="24">
        <f>IF(P18=1,(F18+1),"")</f>
        <v>1.0005</v>
      </c>
      <c r="U18" s="22">
        <f>IF(P18=1,C18/T18,"")</f>
        <v>1115199.8700649675</v>
      </c>
      <c r="V18" s="22"/>
      <c r="X18" s="22">
        <f>IF(P18=1,E18/T18,"")</f>
        <v>1081743.8780609695</v>
      </c>
      <c r="Y18" s="22">
        <f>IF(P18=1,X18*0.85,"")</f>
        <v>919482.2963518241</v>
      </c>
      <c r="Z18" s="22">
        <f>IF(P18=1,X18*0.15,"")</f>
        <v>162261.58170914542</v>
      </c>
    </row>
    <row r="19" spans="1:24" ht="12.75">
      <c r="A19" s="14"/>
      <c r="B19" s="14"/>
      <c r="C19" s="15">
        <f>SUM(C7:C18)</f>
        <v>14481422.76</v>
      </c>
      <c r="D19" s="15">
        <f>SUM(D7:D18)</f>
        <v>434442.69999999995</v>
      </c>
      <c r="E19" s="15">
        <f>SUM(E7:E18)</f>
        <v>14046980.069999997</v>
      </c>
      <c r="F19" s="20">
        <f>(C19/U19)-1</f>
        <v>0.059666576404396654</v>
      </c>
      <c r="G19" s="14"/>
      <c r="H19" s="14"/>
      <c r="I19" s="15">
        <f>SUM(I7:I18)</f>
        <v>11939933.06</v>
      </c>
      <c r="J19" s="15">
        <f>SUM(J7:J18)</f>
        <v>2107047.02</v>
      </c>
      <c r="K19" s="14"/>
      <c r="P19">
        <f>SUM(P7:P18)</f>
        <v>12</v>
      </c>
      <c r="R19" s="2">
        <f>(F7+F8+F9+F10+F11+F12+F13+F14+F15+F16+F17+F18)/P19</f>
        <v>0.06534166666666667</v>
      </c>
      <c r="U19" s="22">
        <f>SUM(U7:U18)</f>
        <v>13666018.238621416</v>
      </c>
      <c r="X19" s="22">
        <f>IF(P19=1,F19/W19,"")</f>
      </c>
    </row>
    <row r="51" spans="1:11" ht="12.75">
      <c r="A51" s="14"/>
      <c r="B51" s="14"/>
      <c r="C51" s="14" t="s">
        <v>0</v>
      </c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 t="s">
        <v>45</v>
      </c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 t="s">
        <v>46</v>
      </c>
      <c r="D53" s="14"/>
      <c r="E53" s="14"/>
      <c r="F53" s="14"/>
      <c r="G53" s="14"/>
      <c r="H53" s="14"/>
      <c r="I53" s="14" t="s">
        <v>47</v>
      </c>
      <c r="J53" s="14" t="s">
        <v>48</v>
      </c>
      <c r="K53" s="14"/>
    </row>
    <row r="54" spans="1:11" ht="12.75">
      <c r="A54" s="14"/>
      <c r="B54" s="14"/>
      <c r="C54" s="14" t="s">
        <v>17</v>
      </c>
      <c r="D54" s="14"/>
      <c r="E54" s="14">
        <f>+E4</f>
        <v>2006</v>
      </c>
      <c r="F54" s="14" t="s">
        <v>3</v>
      </c>
      <c r="G54" s="14">
        <f>+E4+1</f>
        <v>2007</v>
      </c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 t="s">
        <v>49</v>
      </c>
      <c r="G55" s="14"/>
      <c r="H55" s="14"/>
      <c r="I55" s="14" t="s">
        <v>50</v>
      </c>
      <c r="J55" s="14" t="s">
        <v>23</v>
      </c>
      <c r="K55" s="14"/>
    </row>
    <row r="56" spans="1:11" ht="12.75">
      <c r="A56" s="14" t="s">
        <v>56</v>
      </c>
      <c r="B56" s="14" t="s">
        <v>15</v>
      </c>
      <c r="C56" s="14" t="s">
        <v>19</v>
      </c>
      <c r="D56" s="14" t="s">
        <v>6</v>
      </c>
      <c r="E56" s="14" t="s">
        <v>20</v>
      </c>
      <c r="F56" s="14" t="s">
        <v>8</v>
      </c>
      <c r="G56" s="14" t="s">
        <v>63</v>
      </c>
      <c r="H56" s="14" t="s">
        <v>15</v>
      </c>
      <c r="I56" s="14" t="s">
        <v>51</v>
      </c>
      <c r="J56" s="14" t="s">
        <v>52</v>
      </c>
      <c r="K56" s="14"/>
    </row>
    <row r="57" spans="1:16" ht="12.75">
      <c r="A57">
        <v>1</v>
      </c>
      <c r="B57" t="s">
        <v>68</v>
      </c>
      <c r="C57" s="26">
        <f>+C7+C8+C9</f>
        <v>3239280.9799999995</v>
      </c>
      <c r="D57" s="26">
        <f>+D7+D8+D9</f>
        <v>97178.43</v>
      </c>
      <c r="E57" s="26">
        <f>+E7+E8+E9</f>
        <v>3142102.55</v>
      </c>
      <c r="F57" s="35">
        <f>(F7+F8+F9)/P57</f>
        <v>0.1312</v>
      </c>
      <c r="G57">
        <f aca="true" t="shared" si="9" ref="G57:H60">+A57</f>
        <v>1</v>
      </c>
      <c r="H57" s="42" t="str">
        <f t="shared" si="9"/>
        <v>2005-2006</v>
      </c>
      <c r="I57" s="26">
        <f>+I7+I8+I9</f>
        <v>2670787.17</v>
      </c>
      <c r="J57" s="26">
        <f>+J7+J8+J9</f>
        <v>471315.38</v>
      </c>
      <c r="P57" s="44">
        <f>+P7+P8+P9</f>
        <v>3</v>
      </c>
    </row>
    <row r="58" spans="1:16" ht="12.75">
      <c r="A58">
        <v>2</v>
      </c>
      <c r="B58" t="str">
        <f>+B57</f>
        <v>2005-2006</v>
      </c>
      <c r="C58" s="26">
        <f>+C10+C11+C12</f>
        <v>3914874.3</v>
      </c>
      <c r="D58" s="26">
        <f>+D10+D11+D12</f>
        <v>117446.24000000002</v>
      </c>
      <c r="E58" s="26">
        <f>+E10+E11+E12</f>
        <v>3797428.0699999994</v>
      </c>
      <c r="F58" s="35">
        <f>(F10+F11+F12)/P58</f>
        <v>0.050699999999999995</v>
      </c>
      <c r="G58">
        <f t="shared" si="9"/>
        <v>2</v>
      </c>
      <c r="H58" s="42" t="str">
        <f t="shared" si="9"/>
        <v>2005-2006</v>
      </c>
      <c r="I58" s="26">
        <f>+I10+I11+I12</f>
        <v>3227813.86</v>
      </c>
      <c r="J58" s="26">
        <f>+J10+J11+J12</f>
        <v>569614.21</v>
      </c>
      <c r="P58" s="44">
        <f>+P10+P11+P12</f>
        <v>3</v>
      </c>
    </row>
    <row r="59" spans="1:16" ht="12.75">
      <c r="A59">
        <v>3</v>
      </c>
      <c r="B59" t="str">
        <f>+B57</f>
        <v>2005-2006</v>
      </c>
      <c r="C59" s="26">
        <f>+C13+C14+C15</f>
        <v>3828703.7</v>
      </c>
      <c r="D59" s="26">
        <f>+D13+D14+D15</f>
        <v>114861.12000000001</v>
      </c>
      <c r="E59" s="26">
        <f>+E13+E14+E15</f>
        <v>3713842.58</v>
      </c>
      <c r="F59" s="35">
        <f>(F13+F14+F15)/P59</f>
        <v>0.05963333333333334</v>
      </c>
      <c r="G59">
        <f t="shared" si="9"/>
        <v>3</v>
      </c>
      <c r="H59" s="42" t="str">
        <f t="shared" si="9"/>
        <v>2005-2006</v>
      </c>
      <c r="I59" s="26">
        <f>+I13+I14+I15</f>
        <v>3156766.2</v>
      </c>
      <c r="J59" s="26">
        <f>+J13+J14+J15</f>
        <v>557076.4</v>
      </c>
      <c r="P59" s="44">
        <f>+P13+P14+P15</f>
        <v>3</v>
      </c>
    </row>
    <row r="60" spans="1:16" ht="12.75">
      <c r="A60">
        <v>4</v>
      </c>
      <c r="B60" t="str">
        <f>+B57</f>
        <v>2005-2006</v>
      </c>
      <c r="C60" s="26">
        <f>+C16+C17+C18</f>
        <v>3498563.7800000003</v>
      </c>
      <c r="D60" s="26">
        <f>+D16+D17+D18</f>
        <v>104956.91</v>
      </c>
      <c r="E60" s="26">
        <f>+E16+E17+E18</f>
        <v>3393606.87</v>
      </c>
      <c r="F60" s="35">
        <f>(F16+F17+F18)/P60</f>
        <v>0.01983333333333333</v>
      </c>
      <c r="G60">
        <f t="shared" si="9"/>
        <v>4</v>
      </c>
      <c r="H60" s="42" t="str">
        <f t="shared" si="9"/>
        <v>2005-2006</v>
      </c>
      <c r="I60" s="26">
        <f>+I16+I17+I18</f>
        <v>2884565.83</v>
      </c>
      <c r="J60" s="26">
        <f>+J16+J17+J18</f>
        <v>509041.03</v>
      </c>
      <c r="P60" s="44">
        <f>+P16+P17+P18</f>
        <v>3</v>
      </c>
    </row>
    <row r="61" spans="1:10" ht="12.75">
      <c r="A61" s="14" t="s">
        <v>54</v>
      </c>
      <c r="B61" s="14"/>
      <c r="C61" s="43">
        <f>SUM(C57:C60)</f>
        <v>14481422.760000002</v>
      </c>
      <c r="D61" s="43">
        <f>SUM(D57:D60)</f>
        <v>434442.70000000007</v>
      </c>
      <c r="E61" s="43">
        <f>SUM(E57:E60)</f>
        <v>14046980.07</v>
      </c>
      <c r="F61" s="20">
        <f>+F19</f>
        <v>0.059666576404396654</v>
      </c>
      <c r="G61" s="14"/>
      <c r="H61" s="14"/>
      <c r="I61" s="43">
        <f>SUM(I57:I60)</f>
        <v>11939933.06</v>
      </c>
      <c r="J61" s="43">
        <f>SUM(J57:J60)</f>
        <v>2107047.02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2006-10-31T19:01:31Z</cp:lastPrinted>
  <dcterms:created xsi:type="dcterms:W3CDTF">1996-10-14T23:33:28Z</dcterms:created>
  <dcterms:modified xsi:type="dcterms:W3CDTF">2014-10-02T21:57:30Z</dcterms:modified>
  <cp:category/>
  <cp:version/>
  <cp:contentType/>
  <cp:contentStatus/>
</cp:coreProperties>
</file>