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<sst xmlns="http://schemas.openxmlformats.org/spreadsheetml/2006/main" count="285" uniqueCount="117">
  <si>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</si>
  <si>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</si>
  <si>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</si>
  <si>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</si>
  <si>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</si>
  <si>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</si>
  <si>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</si>
  <si>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</si>
  <si>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</si>
  <si>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</si>
  <si>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</si>
  <si>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</si>
  <si>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</si>
  <si>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</si>
  <si>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</si>
  <si>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</si>
  <si>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</si>
  <si>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</si>
  <si>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</si>
  <si>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</si>
  <si>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</si>
  <si>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</si>
  <si>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</si>
  <si>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</si>
  <si>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</si>
  <si>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</si>
  <si>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</si>
  <si>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</si>
  <si>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</si>
  <si>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</si>
  <si>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</si>
  <si>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</si>
  <si>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</si>
  <si>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</si>
  <si>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</si>
  <si>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</si>
  <si>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</si>
  <si>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</si>
  <si>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</si>
  <si>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</si>
  <si>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</si>
  <si>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</si>
  <si>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</si>
  <si>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</si>
  <si>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</si>
  <si>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</si>
  <si>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</si>
  <si>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</si>
  <si>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</si>
  <si>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</si>
  <si>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</si>
  <si>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</si>
  <si>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</si>
  <si>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</si>
  <si>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</si>
  <si>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</si>
  <si>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</si>
  <si>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</si>
  <si>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</si>
  <si>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</si>
  <si>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</si>
  <si>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</si>
  <si>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</si>
  <si>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</si>
  <si>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.</t>
  </si>
  <si>
    <t>Subfund 162</t>
  </si>
  <si>
    <t xml:space="preserve">Distribution to </t>
  </si>
  <si>
    <t>Cultural Affiars</t>
  </si>
  <si>
    <t>Miami Dade</t>
  </si>
  <si>
    <t>8.98%</t>
  </si>
  <si>
    <t>6.45%</t>
  </si>
  <si>
    <t>TDC 900,000</t>
  </si>
  <si>
    <t>-0.28%</t>
  </si>
  <si>
    <t>3.79%</t>
  </si>
  <si>
    <t>2007-2008</t>
  </si>
  <si>
    <t xml:space="preserve"> 2007-2008</t>
  </si>
  <si>
    <t>20.12%</t>
  </si>
  <si>
    <t>15.69%</t>
  </si>
  <si>
    <t>8.04%</t>
  </si>
  <si>
    <t>-4.87%</t>
  </si>
  <si>
    <t>6.73%</t>
  </si>
  <si>
    <t>1.74%</t>
  </si>
  <si>
    <t>2.21%</t>
  </si>
  <si>
    <t>18.69%</t>
  </si>
  <si>
    <t>18.79%</t>
  </si>
  <si>
    <t>17.05%</t>
  </si>
  <si>
    <t>14.86%</t>
  </si>
  <si>
    <t>-5.18%</t>
  </si>
  <si>
    <t>8.10%</t>
  </si>
  <si>
    <t>9.20%</t>
  </si>
  <si>
    <t>8.11%</t>
  </si>
  <si>
    <t>9.26%</t>
  </si>
  <si>
    <t>-6.83%</t>
  </si>
  <si>
    <t>-8.08%</t>
  </si>
  <si>
    <t>-6.58%</t>
  </si>
  <si>
    <t>-6.69%</t>
  </si>
  <si>
    <t>2.90%</t>
  </si>
  <si>
    <t>1.18%</t>
  </si>
  <si>
    <t>-1.04%</t>
  </si>
  <si>
    <t>0.66%</t>
  </si>
  <si>
    <t>-4.68%</t>
  </si>
  <si>
    <t>2.13%</t>
  </si>
  <si>
    <t>10.99%</t>
  </si>
  <si>
    <t>6.29%</t>
  </si>
  <si>
    <t>4.96%</t>
  </si>
  <si>
    <t>-7.36%</t>
  </si>
  <si>
    <t>-4.06%</t>
  </si>
  <si>
    <t>-1.32%</t>
  </si>
  <si>
    <t>4.83%</t>
  </si>
  <si>
    <t>-0.18%</t>
  </si>
  <si>
    <t>3.81%</t>
  </si>
  <si>
    <t>6.23%</t>
  </si>
  <si>
    <t>-4.77%</t>
  </si>
  <si>
    <t>-14.20%</t>
  </si>
  <si>
    <t>5.89%</t>
  </si>
  <si>
    <t>0.70%</t>
  </si>
  <si>
    <t>-18.05%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</si>
</sst>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</numFmts>
  <fonts count="44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105"/>
          <c:w val="0.803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2007 - 2008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2006 - 2007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39100017"/>
        <c:axId val="36852642"/>
      </c:barChart>
      <c:dateAx>
        <c:axId val="39100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26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85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0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65"/>
          <c:y val="0.048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"/>
          <c:w val="0.83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2007 - 2008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2006 - 2007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60948995"/>
        <c:axId val="33710740"/>
      </c:barChart>
      <c:dateAx>
        <c:axId val="6094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107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71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0175"/>
          <c:w val="0.759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2007 - 2008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2006 - 2007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213525"/>
        <c:axId val="6196806"/>
      </c:barChart>
      <c:catAx>
        <c:axId val="4121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6806"/>
        <c:crosses val="autoZero"/>
        <c:auto val="1"/>
        <c:lblOffset val="100"/>
        <c:noMultiLvlLbl val="0"/>
      </c:catAx>
      <c:valAx>
        <c:axId val="619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1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35"/>
          <c:y val="0.06875"/>
          <c:w val="0.139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2007 - 2008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2006 - 2007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35208039"/>
        <c:axId val="47472312"/>
      </c:barChart>
      <c:dateAx>
        <c:axId val="35208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23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47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5"/>
          <c:w val="0.790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2007 - 2008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2006 - 2007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441913"/>
        <c:axId val="30170090"/>
      </c:barChart>
      <c:catAx>
        <c:axId val="444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0090"/>
        <c:crosses val="autoZero"/>
        <c:auto val="1"/>
        <c:lblOffset val="100"/>
        <c:noMultiLvlLbl val="0"/>
      </c:catAx>
      <c:valAx>
        <c:axId val="3017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25"/>
          <c:y val="0.0315"/>
          <c:w val="0.099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676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562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2006</v>
      </c>
      <c r="V1" t="s">
        <v>3</v>
      </c>
      <c r="W1">
        <f>+D3</f>
        <v>2007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>
        <f>+B6</f>
        <v>2007</v>
      </c>
      <c r="E3" s="4" t="s">
        <v>3</v>
      </c>
      <c r="F3" s="4">
        <f>+B6+1</f>
        <v>2008</v>
      </c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66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65</v>
      </c>
      <c r="G5" t="s">
        <v>14</v>
      </c>
      <c r="H5" t="s">
        <v>15</v>
      </c>
    </row>
    <row r="6" spans="1:21" ht="12.75">
      <c r="A6" s="45">
        <v>10</v>
      </c>
      <c r="B6" s="45">
        <v>2007</v>
      </c>
      <c r="C6" s="47">
        <v>2360229.58</v>
      </c>
      <c r="D6" s="47">
        <v>47204.59</v>
      </c>
      <c r="E6" s="47">
        <v>2313024.99</v>
      </c>
      <c r="F6" s="48" t="s">
        <v>69</v>
      </c>
      <c r="G6" s="45">
        <v>11</v>
      </c>
      <c r="H6" s="45">
        <v>2007</v>
      </c>
      <c r="I6" s="29"/>
      <c r="J6" s="29"/>
      <c r="K6" s="29"/>
      <c r="L6" s="29"/>
      <c r="O6">
        <f>IF(A6&gt;0,1,0)</f>
        <v>1</v>
      </c>
      <c r="P6" s="23">
        <f>IF(O6=1,DATE(B6,A6,1),"")</f>
        <v>39356</v>
      </c>
      <c r="T6" s="24">
        <f aca="true" t="shared" si="0" ref="T6:T17">IF(O6=1,(F6+1),"")</f>
        <v>1.0898</v>
      </c>
      <c r="U6" s="22">
        <f>IF(O6=1,C6/T6,"")</f>
        <v>2165745.6230501006</v>
      </c>
    </row>
    <row r="7" spans="1:21" ht="12.75">
      <c r="A7" s="45">
        <v>11</v>
      </c>
      <c r="B7" s="45">
        <v>2007</v>
      </c>
      <c r="C7" s="47">
        <v>3013376.65</v>
      </c>
      <c r="D7" s="47">
        <v>60267.53</v>
      </c>
      <c r="E7" s="47">
        <v>2953109.12</v>
      </c>
      <c r="F7" s="48" t="s">
        <v>76</v>
      </c>
      <c r="G7" s="45">
        <v>12</v>
      </c>
      <c r="H7" s="45">
        <v>2007</v>
      </c>
      <c r="I7" s="29"/>
      <c r="J7" s="29"/>
      <c r="K7" s="29"/>
      <c r="L7" s="29"/>
      <c r="O7">
        <f aca="true" t="shared" si="1" ref="O7:O17">IF(A7&gt;0,1,0)</f>
        <v>1</v>
      </c>
      <c r="P7" s="23">
        <f aca="true" t="shared" si="2" ref="P7:P17">IF(O7=1,DATE(B7,A7,1),"")</f>
        <v>39387</v>
      </c>
      <c r="T7" s="24">
        <f t="shared" si="0"/>
        <v>1.2012</v>
      </c>
      <c r="U7" s="22">
        <f aca="true" t="shared" si="3" ref="U7:U17">IF(O7=1,C7/T7,"")</f>
        <v>2508638.5697635696</v>
      </c>
    </row>
    <row r="8" spans="1:21" ht="12.75">
      <c r="A8" s="45">
        <v>12</v>
      </c>
      <c r="B8" s="45">
        <v>2007</v>
      </c>
      <c r="C8" s="47">
        <v>3653336.13</v>
      </c>
      <c r="D8" s="47">
        <v>73066.72</v>
      </c>
      <c r="E8" s="47">
        <v>3580269.41</v>
      </c>
      <c r="F8" s="48" t="s">
        <v>80</v>
      </c>
      <c r="G8" s="45">
        <v>1</v>
      </c>
      <c r="H8" s="45">
        <v>2008</v>
      </c>
      <c r="I8" s="29"/>
      <c r="J8" s="29"/>
      <c r="K8" s="29"/>
      <c r="L8" s="29"/>
      <c r="O8">
        <f>IF(A8&gt;0,1,0)</f>
        <v>1</v>
      </c>
      <c r="P8" s="23">
        <f>IF(O8=1,DATE(B8,A8,1),"")</f>
        <v>39417</v>
      </c>
      <c r="T8" s="24">
        <f>IF(O8=1,(F8+1),"")</f>
        <v>1.0673</v>
      </c>
      <c r="U8" s="22">
        <f>IF(O8=1,C8/T8,"")</f>
        <v>3422970.233298979</v>
      </c>
    </row>
    <row r="9" spans="1:21" ht="12.75">
      <c r="A9" s="45">
        <v>1</v>
      </c>
      <c r="B9" s="45">
        <v>2008</v>
      </c>
      <c r="C9" s="47">
        <v>4592663.54</v>
      </c>
      <c r="D9" s="47">
        <v>91853.27</v>
      </c>
      <c r="E9" s="47">
        <v>4500810.27</v>
      </c>
      <c r="F9" s="48" t="s">
        <v>84</v>
      </c>
      <c r="G9" s="45">
        <v>2</v>
      </c>
      <c r="H9" s="45">
        <v>2008</v>
      </c>
      <c r="I9" s="29"/>
      <c r="J9" s="29"/>
      <c r="K9" s="29"/>
      <c r="L9" s="29"/>
      <c r="O9">
        <f t="shared" si="1"/>
        <v>1</v>
      </c>
      <c r="P9" s="23">
        <f t="shared" si="2"/>
        <v>39448</v>
      </c>
      <c r="T9" s="24">
        <f t="shared" si="0"/>
        <v>1.1879</v>
      </c>
      <c r="U9" s="22">
        <f t="shared" si="3"/>
        <v>3866203.838706962</v>
      </c>
    </row>
    <row r="10" spans="1:21" ht="12.75">
      <c r="A10" s="45">
        <v>2</v>
      </c>
      <c r="B10" s="45">
        <v>2008</v>
      </c>
      <c r="C10" s="47">
        <v>5108477.64</v>
      </c>
      <c r="D10" s="47">
        <v>102169.55</v>
      </c>
      <c r="E10" s="47">
        <v>5006308.09</v>
      </c>
      <c r="F10" s="48" t="s">
        <v>88</v>
      </c>
      <c r="G10" s="45">
        <v>3</v>
      </c>
      <c r="H10" s="45">
        <v>2008</v>
      </c>
      <c r="I10" s="29"/>
      <c r="J10" s="29"/>
      <c r="K10" s="29"/>
      <c r="L10" s="29"/>
      <c r="O10">
        <f t="shared" si="1"/>
        <v>1</v>
      </c>
      <c r="P10" s="23">
        <f t="shared" si="2"/>
        <v>39479</v>
      </c>
      <c r="T10" s="24">
        <f t="shared" si="0"/>
        <v>1.081</v>
      </c>
      <c r="U10" s="22">
        <f t="shared" si="3"/>
        <v>4725696.244218316</v>
      </c>
    </row>
    <row r="11" spans="1:21" ht="12.75">
      <c r="A11" s="45">
        <v>3</v>
      </c>
      <c r="B11" s="45">
        <v>2008</v>
      </c>
      <c r="C11" s="47">
        <v>5530926.38</v>
      </c>
      <c r="D11" s="47">
        <v>110618.53</v>
      </c>
      <c r="E11" s="47">
        <v>5420307.85</v>
      </c>
      <c r="F11" s="48" t="s">
        <v>92</v>
      </c>
      <c r="G11" s="45">
        <v>4</v>
      </c>
      <c r="H11" s="45">
        <v>2008</v>
      </c>
      <c r="I11" s="29"/>
      <c r="J11" s="29"/>
      <c r="K11" s="29"/>
      <c r="L11" s="29"/>
      <c r="N11" s="44"/>
      <c r="O11">
        <f t="shared" si="1"/>
        <v>1</v>
      </c>
      <c r="P11" s="23">
        <f t="shared" si="2"/>
        <v>39508</v>
      </c>
      <c r="T11" s="24">
        <f t="shared" si="0"/>
        <v>0.9317</v>
      </c>
      <c r="U11" s="22">
        <f t="shared" si="3"/>
        <v>5936381.217129977</v>
      </c>
    </row>
    <row r="12" spans="1:21" ht="12.75">
      <c r="A12" s="45">
        <v>4</v>
      </c>
      <c r="B12" s="45">
        <v>2008</v>
      </c>
      <c r="C12" s="47">
        <v>5924871.64</v>
      </c>
      <c r="D12" s="47">
        <v>118497.43</v>
      </c>
      <c r="E12" s="47">
        <v>5806374.21</v>
      </c>
      <c r="F12" s="48" t="s">
        <v>96</v>
      </c>
      <c r="G12" s="45">
        <v>5</v>
      </c>
      <c r="H12" s="45">
        <v>2008</v>
      </c>
      <c r="I12" s="47"/>
      <c r="J12" s="47"/>
      <c r="K12" s="47"/>
      <c r="L12" s="47"/>
      <c r="O12">
        <f t="shared" si="1"/>
        <v>1</v>
      </c>
      <c r="P12" s="23">
        <f t="shared" si="2"/>
        <v>39539</v>
      </c>
      <c r="T12" s="24">
        <f t="shared" si="0"/>
        <v>1.029</v>
      </c>
      <c r="U12" s="22">
        <f>IF(O12=1,C12/T12,"")</f>
        <v>5757892.750242954</v>
      </c>
    </row>
    <row r="13" spans="1:21" ht="12.75">
      <c r="A13" s="45">
        <v>5</v>
      </c>
      <c r="B13" s="45">
        <v>2008</v>
      </c>
      <c r="C13" s="47">
        <v>4503533.97</v>
      </c>
      <c r="D13" s="47">
        <v>90070.68</v>
      </c>
      <c r="E13" s="47">
        <v>4413463.29</v>
      </c>
      <c r="F13" s="48" t="s">
        <v>100</v>
      </c>
      <c r="G13" s="45">
        <v>6</v>
      </c>
      <c r="H13" s="45">
        <v>2008</v>
      </c>
      <c r="I13" s="47"/>
      <c r="J13" s="47"/>
      <c r="K13" s="47"/>
      <c r="L13" s="47"/>
      <c r="O13">
        <f t="shared" si="1"/>
        <v>1</v>
      </c>
      <c r="P13" s="23">
        <f t="shared" si="2"/>
        <v>39569</v>
      </c>
      <c r="T13" s="24">
        <f t="shared" si="0"/>
        <v>0.9532</v>
      </c>
      <c r="U13" s="22">
        <f t="shared" si="3"/>
        <v>4724647.471674359</v>
      </c>
    </row>
    <row r="14" spans="1:21" ht="12.75">
      <c r="A14" s="45">
        <v>6</v>
      </c>
      <c r="B14" s="45">
        <v>2008</v>
      </c>
      <c r="C14" s="47">
        <v>3878807.48</v>
      </c>
      <c r="D14" s="47">
        <v>77576.15</v>
      </c>
      <c r="E14" s="47">
        <v>3801231.33</v>
      </c>
      <c r="F14" s="48" t="s">
        <v>104</v>
      </c>
      <c r="G14" s="45">
        <v>7</v>
      </c>
      <c r="H14" s="45">
        <v>2008</v>
      </c>
      <c r="I14" s="47"/>
      <c r="J14" s="47"/>
      <c r="K14" s="47"/>
      <c r="L14" s="47"/>
      <c r="O14">
        <f t="shared" si="1"/>
        <v>1</v>
      </c>
      <c r="P14" s="23">
        <f t="shared" si="2"/>
        <v>39600</v>
      </c>
      <c r="S14" s="2">
        <f>(F6+F7+F8+F9+F10+F11+F12+F13+F14+F15+F16+F17)/O18</f>
        <v>0.06533333333333334</v>
      </c>
      <c r="T14" s="24">
        <f t="shared" si="0"/>
        <v>1.0496</v>
      </c>
      <c r="U14" s="22">
        <f t="shared" si="3"/>
        <v>3695510.1753048776</v>
      </c>
    </row>
    <row r="15" spans="1:21" ht="12.75">
      <c r="A15" s="45">
        <v>7</v>
      </c>
      <c r="B15" s="45">
        <v>2008</v>
      </c>
      <c r="C15" s="47">
        <v>2995482.04</v>
      </c>
      <c r="D15" s="47">
        <v>59909.64</v>
      </c>
      <c r="E15" s="47">
        <v>2935572.4</v>
      </c>
      <c r="F15" s="48" t="s">
        <v>108</v>
      </c>
      <c r="G15" s="45">
        <v>8</v>
      </c>
      <c r="H15" s="45">
        <v>2008</v>
      </c>
      <c r="I15" s="29"/>
      <c r="J15" s="29"/>
      <c r="K15" s="29"/>
      <c r="L15" s="29"/>
      <c r="O15">
        <f t="shared" si="1"/>
        <v>1</v>
      </c>
      <c r="P15" s="23">
        <f t="shared" si="2"/>
        <v>39630</v>
      </c>
      <c r="T15" s="24">
        <f t="shared" si="0"/>
        <v>1.0483</v>
      </c>
      <c r="U15" s="22">
        <f t="shared" si="3"/>
        <v>2857466.412286559</v>
      </c>
    </row>
    <row r="16" spans="1:21" ht="12.75">
      <c r="A16" s="45">
        <v>8</v>
      </c>
      <c r="B16" s="45">
        <v>2008</v>
      </c>
      <c r="C16" s="47">
        <v>3153228.32</v>
      </c>
      <c r="D16" s="47">
        <v>63064.57</v>
      </c>
      <c r="E16" s="47">
        <v>3090163.75</v>
      </c>
      <c r="F16" s="48" t="s">
        <v>111</v>
      </c>
      <c r="G16" s="45">
        <v>9</v>
      </c>
      <c r="H16" s="45">
        <v>2008</v>
      </c>
      <c r="I16" s="47"/>
      <c r="J16" s="47"/>
      <c r="K16" s="47"/>
      <c r="L16" s="47"/>
      <c r="O16">
        <f t="shared" si="1"/>
        <v>1</v>
      </c>
      <c r="P16" s="23">
        <f t="shared" si="2"/>
        <v>39661</v>
      </c>
      <c r="T16" s="24">
        <f t="shared" si="0"/>
        <v>1.0623</v>
      </c>
      <c r="U16" s="22">
        <f t="shared" si="3"/>
        <v>2968303.040572343</v>
      </c>
    </row>
    <row r="17" spans="1:21" ht="12.75">
      <c r="A17" s="45">
        <v>9</v>
      </c>
      <c r="B17" s="45">
        <v>2008</v>
      </c>
      <c r="C17" s="47">
        <v>3209141.68</v>
      </c>
      <c r="D17" s="47">
        <v>64182.83</v>
      </c>
      <c r="E17" s="47">
        <v>3144958.85</v>
      </c>
      <c r="F17" s="48">
        <v>0.0827</v>
      </c>
      <c r="G17" s="45">
        <v>10</v>
      </c>
      <c r="H17" s="45">
        <v>2008</v>
      </c>
      <c r="I17" s="29"/>
      <c r="J17" s="29"/>
      <c r="K17" s="29"/>
      <c r="L17" s="29"/>
      <c r="O17">
        <f t="shared" si="1"/>
        <v>1</v>
      </c>
      <c r="P17" s="23">
        <f t="shared" si="2"/>
        <v>39692</v>
      </c>
      <c r="T17" s="24">
        <f t="shared" si="0"/>
        <v>1.0827</v>
      </c>
      <c r="U17" s="22">
        <f t="shared" si="3"/>
        <v>2964017.4378867648</v>
      </c>
    </row>
    <row r="18" spans="1:21" ht="12.75">
      <c r="A18" s="5"/>
      <c r="B18" s="5"/>
      <c r="C18" s="6">
        <f>SUM(C6:C17)</f>
        <v>47924075.05</v>
      </c>
      <c r="D18" s="6">
        <f>SUM(D6:D17)</f>
        <v>958481.4899999998</v>
      </c>
      <c r="E18" s="6">
        <f>SUM(E6:E17)</f>
        <v>46965593.559999995</v>
      </c>
      <c r="F18" s="7">
        <f>(C18/U18)-1</f>
        <v>0.05111701043571859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45593473.01413576</v>
      </c>
    </row>
    <row r="19" ht="12.75">
      <c r="C19" s="26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 2007-2008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75</v>
      </c>
      <c r="C56" s="29">
        <f>+C6+C7+C8</f>
        <v>9026942.36</v>
      </c>
      <c r="D56" s="29">
        <f>+D6+D7+D8</f>
        <v>180538.84</v>
      </c>
      <c r="E56" s="29">
        <f>+E6+E7+E8</f>
        <v>8846403.52</v>
      </c>
      <c r="F56" s="30">
        <f>(F6+F7+F8)/O56</f>
        <v>0.11943333333333332</v>
      </c>
      <c r="G56" s="28">
        <v>1</v>
      </c>
      <c r="H56" t="str">
        <f>+$B$56</f>
        <v> 2007-2008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1">
        <f>+O6+O7+O8</f>
        <v>3</v>
      </c>
    </row>
    <row r="57" spans="1:15" ht="12.75">
      <c r="A57" s="28">
        <v>2</v>
      </c>
      <c r="B57" t="str">
        <f>+$B$56</f>
        <v> 2007-2008</v>
      </c>
      <c r="C57" s="29">
        <f>+C9+C10+C11</f>
        <v>15232067.559999999</v>
      </c>
      <c r="D57" s="29">
        <f>+D9+D10+D11</f>
        <v>304641.35</v>
      </c>
      <c r="E57" s="29">
        <f>+E9+E10+E11</f>
        <v>14927426.209999999</v>
      </c>
      <c r="F57" s="30">
        <f>(F7+F8+F9)/O57</f>
        <v>0.15213333333333331</v>
      </c>
      <c r="G57" s="28">
        <v>2</v>
      </c>
      <c r="H57" t="str">
        <f>+$B$56</f>
        <v> 2007-2008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 2007-2008</v>
      </c>
      <c r="C58" s="29">
        <f>+C12+C13+C14</f>
        <v>14307213.09</v>
      </c>
      <c r="D58" s="29">
        <f>+D12+D13+D14</f>
        <v>286144.26</v>
      </c>
      <c r="E58" s="29">
        <f>+E12+E13+E14</f>
        <v>14021068.83</v>
      </c>
      <c r="F58" s="30">
        <f>(F8+F9+F10)/O58</f>
        <v>0.11206666666666666</v>
      </c>
      <c r="G58" s="28">
        <v>3</v>
      </c>
      <c r="H58" t="str">
        <f>+$B$56</f>
        <v> 2007-2008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 2007-2008</v>
      </c>
      <c r="C59" s="29">
        <f>+C15+C16+C17</f>
        <v>9357852.04</v>
      </c>
      <c r="D59" s="29">
        <f>+D15+D16+D17</f>
        <v>187157.03999999998</v>
      </c>
      <c r="E59" s="29">
        <f>+E15+E16+E17</f>
        <v>9170695</v>
      </c>
      <c r="F59" s="30">
        <f>(F9+F10+F11)/O59</f>
        <v>0.06686666666666667</v>
      </c>
      <c r="G59" s="28">
        <v>4</v>
      </c>
      <c r="H59" t="str">
        <f>+$B$56</f>
        <v> 2007-2008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5"/>
      <c r="B60" s="5"/>
      <c r="C60" s="6">
        <f>SUM(C48:C59)</f>
        <v>47924075.05</v>
      </c>
      <c r="D60" s="6">
        <f>SUM(D48:D59)</f>
        <v>958481.49</v>
      </c>
      <c r="E60" s="6">
        <f>SUM(E48:E59)</f>
        <v>46965593.559999995</v>
      </c>
      <c r="F60" s="7">
        <f>+F18</f>
        <v>0.05111701043571859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2006</v>
      </c>
      <c r="O2" t="s">
        <v>3</v>
      </c>
      <c r="P2">
        <f>+D3</f>
        <v>2007</v>
      </c>
    </row>
    <row r="3" spans="1:9" ht="12.75">
      <c r="A3" s="12"/>
      <c r="B3" s="12"/>
      <c r="C3" s="12" t="s">
        <v>26</v>
      </c>
      <c r="D3" s="12">
        <f>+B6</f>
        <v>2007</v>
      </c>
      <c r="E3" s="12" t="s">
        <v>3</v>
      </c>
      <c r="F3" s="12">
        <f>+D3+1</f>
        <v>2008</v>
      </c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5">
        <v>10</v>
      </c>
      <c r="B6" s="45">
        <v>2007</v>
      </c>
      <c r="C6" s="47">
        <v>944490.75</v>
      </c>
      <c r="D6" s="47">
        <v>28334.72</v>
      </c>
      <c r="E6" s="47">
        <v>916156.02</v>
      </c>
      <c r="F6" s="48" t="s">
        <v>70</v>
      </c>
      <c r="G6" s="45">
        <v>11</v>
      </c>
      <c r="H6" s="45">
        <v>2007</v>
      </c>
      <c r="I6" s="47">
        <v>916156.02</v>
      </c>
      <c r="L6" s="11">
        <f>IF(A6&gt;0,1,"")</f>
        <v>1</v>
      </c>
      <c r="M6" s="23">
        <f>DATE(B6,A6,1)</f>
        <v>39356</v>
      </c>
      <c r="N6" s="23">
        <f aca="true" t="shared" si="0" ref="N6:N17">IF(A6&gt;0,M6,"")</f>
        <v>39356</v>
      </c>
      <c r="T6" s="24">
        <f aca="true" t="shared" si="1" ref="T6:T17">IF(L6=1,(F6+1),"")</f>
        <v>1.0645</v>
      </c>
      <c r="U6" s="22">
        <f aca="true" t="shared" si="2" ref="U6:U17">IF(L6=1,C6/T6,"")</f>
        <v>887262.3297322687</v>
      </c>
    </row>
    <row r="7" spans="1:21" ht="12.75">
      <c r="A7" s="45">
        <v>11</v>
      </c>
      <c r="B7" s="45">
        <v>2007</v>
      </c>
      <c r="C7" s="47">
        <v>1186300.4</v>
      </c>
      <c r="D7" s="47">
        <v>35589.01</v>
      </c>
      <c r="E7" s="47">
        <v>1150711.39</v>
      </c>
      <c r="F7" s="48" t="s">
        <v>77</v>
      </c>
      <c r="G7" s="45">
        <v>12</v>
      </c>
      <c r="H7" s="45">
        <v>2007</v>
      </c>
      <c r="I7" s="47">
        <v>1150711.39</v>
      </c>
      <c r="J7" s="46"/>
      <c r="L7" s="11">
        <f>IF(A7&gt;0,1,0)</f>
        <v>1</v>
      </c>
      <c r="M7" s="23">
        <f aca="true" t="shared" si="3" ref="M7:M17">DATE(B7,A7,1)</f>
        <v>39387</v>
      </c>
      <c r="N7" s="23">
        <f t="shared" si="0"/>
        <v>39387</v>
      </c>
      <c r="T7" s="24">
        <f t="shared" si="1"/>
        <v>1.1569</v>
      </c>
      <c r="U7" s="22">
        <f t="shared" si="2"/>
        <v>1025413.086697208</v>
      </c>
    </row>
    <row r="8" spans="1:21" ht="12.75">
      <c r="A8" s="45">
        <v>12</v>
      </c>
      <c r="B8" s="45">
        <v>2007</v>
      </c>
      <c r="C8" s="47">
        <v>1474534.12</v>
      </c>
      <c r="D8" s="47">
        <v>44236.02</v>
      </c>
      <c r="E8" s="47">
        <v>1430298.1</v>
      </c>
      <c r="F8" s="48" t="s">
        <v>81</v>
      </c>
      <c r="G8" s="45">
        <v>1</v>
      </c>
      <c r="H8" s="45">
        <v>2008</v>
      </c>
      <c r="I8" s="47">
        <v>1430298.1</v>
      </c>
      <c r="L8" s="11">
        <f>IF(A8&gt;0,1,0)</f>
        <v>1</v>
      </c>
      <c r="M8" s="23">
        <f t="shared" si="3"/>
        <v>39417</v>
      </c>
      <c r="N8" s="23">
        <f t="shared" si="0"/>
        <v>39417</v>
      </c>
      <c r="T8" s="24">
        <f t="shared" si="1"/>
        <v>1.0174</v>
      </c>
      <c r="U8" s="22">
        <f t="shared" si="2"/>
        <v>1449316.0212305877</v>
      </c>
    </row>
    <row r="9" spans="1:21" ht="12.75">
      <c r="A9" s="45">
        <v>1</v>
      </c>
      <c r="B9" s="45">
        <v>2008</v>
      </c>
      <c r="C9" s="47">
        <v>1638462.03</v>
      </c>
      <c r="D9" s="47">
        <v>49153.86</v>
      </c>
      <c r="E9" s="47">
        <v>1589308.17</v>
      </c>
      <c r="F9" s="48" t="s">
        <v>85</v>
      </c>
      <c r="G9" s="45">
        <v>2</v>
      </c>
      <c r="H9" s="45">
        <v>2008</v>
      </c>
      <c r="I9" s="47">
        <v>1589308.17</v>
      </c>
      <c r="L9" s="11">
        <f>IF(A9&gt;0,1,0)</f>
        <v>1</v>
      </c>
      <c r="M9" s="23">
        <f t="shared" si="3"/>
        <v>39448</v>
      </c>
      <c r="N9" s="23">
        <f t="shared" si="0"/>
        <v>39448</v>
      </c>
      <c r="T9" s="24">
        <f t="shared" si="1"/>
        <v>1.1705</v>
      </c>
      <c r="U9" s="22">
        <f t="shared" si="2"/>
        <v>1399796.6937206322</v>
      </c>
    </row>
    <row r="10" spans="1:21" ht="12.75">
      <c r="A10" s="45">
        <v>2</v>
      </c>
      <c r="B10" s="45">
        <v>2008</v>
      </c>
      <c r="C10" s="47">
        <v>2062477.13</v>
      </c>
      <c r="D10" s="47">
        <v>61874.31</v>
      </c>
      <c r="E10" s="47">
        <v>2000602.81</v>
      </c>
      <c r="F10" s="48" t="s">
        <v>89</v>
      </c>
      <c r="G10" s="45">
        <v>3</v>
      </c>
      <c r="H10" s="45">
        <v>2008</v>
      </c>
      <c r="I10" s="47">
        <v>2000602.81</v>
      </c>
      <c r="L10" s="11">
        <f aca="true" t="shared" si="4" ref="L10:L17">IF(A10&gt;0,1,0)</f>
        <v>1</v>
      </c>
      <c r="M10" s="23">
        <f t="shared" si="3"/>
        <v>39479</v>
      </c>
      <c r="N10" s="23">
        <f t="shared" si="0"/>
        <v>39479</v>
      </c>
      <c r="T10" s="24">
        <f t="shared" si="1"/>
        <v>1.092</v>
      </c>
      <c r="U10" s="22">
        <f t="shared" si="2"/>
        <v>1888715.3205128203</v>
      </c>
    </row>
    <row r="11" spans="1:21" s="46" customFormat="1" ht="14.25" customHeight="1">
      <c r="A11" s="45">
        <v>3</v>
      </c>
      <c r="B11" s="45">
        <v>2008</v>
      </c>
      <c r="C11" s="47">
        <v>2154274.99</v>
      </c>
      <c r="D11" s="47">
        <v>64628.25</v>
      </c>
      <c r="E11" s="47">
        <v>2089646.74</v>
      </c>
      <c r="F11" s="48" t="s">
        <v>93</v>
      </c>
      <c r="G11" s="45">
        <v>4</v>
      </c>
      <c r="H11" s="45">
        <v>2008</v>
      </c>
      <c r="I11" s="47">
        <v>2089646.74</v>
      </c>
      <c r="L11" s="11">
        <f>IF(A11&gt;0,1,0)</f>
        <v>1</v>
      </c>
      <c r="M11" s="23">
        <f>DATE(B11,A11,1)</f>
        <v>39508</v>
      </c>
      <c r="N11" s="23">
        <f>IF(A11&gt;0,M11,"")</f>
        <v>39508</v>
      </c>
      <c r="O11"/>
      <c r="P11"/>
      <c r="Q11"/>
      <c r="R11"/>
      <c r="S11"/>
      <c r="T11" s="24">
        <f>IF(L11=1,(F11+1),"")</f>
        <v>0.9192</v>
      </c>
      <c r="U11" s="22">
        <f>IF(L11=1,C11/T11,"")</f>
        <v>2343641.1988685816</v>
      </c>
    </row>
    <row r="12" spans="1:21" ht="12.75">
      <c r="A12" s="45">
        <v>4</v>
      </c>
      <c r="B12" s="45">
        <v>2008</v>
      </c>
      <c r="C12" s="47">
        <v>2227622.85</v>
      </c>
      <c r="D12" s="47">
        <v>66828.69</v>
      </c>
      <c r="E12" s="47">
        <v>2160794.17</v>
      </c>
      <c r="F12" s="48" t="s">
        <v>97</v>
      </c>
      <c r="G12" s="45">
        <v>5</v>
      </c>
      <c r="H12" s="45">
        <v>2008</v>
      </c>
      <c r="I12" s="47">
        <v>2160794.17</v>
      </c>
      <c r="L12" s="11">
        <f t="shared" si="4"/>
        <v>1</v>
      </c>
      <c r="M12" s="23">
        <f t="shared" si="3"/>
        <v>39539</v>
      </c>
      <c r="N12" s="23">
        <f t="shared" si="0"/>
        <v>39539</v>
      </c>
      <c r="T12" s="24">
        <f t="shared" si="1"/>
        <v>1.0118</v>
      </c>
      <c r="U12" s="22">
        <f t="shared" si="2"/>
        <v>2201643.4572049812</v>
      </c>
    </row>
    <row r="13" spans="1:21" ht="12.75">
      <c r="A13" s="45">
        <v>5</v>
      </c>
      <c r="B13" s="45">
        <v>2008</v>
      </c>
      <c r="C13" s="47">
        <v>1725964.19</v>
      </c>
      <c r="D13" s="47">
        <v>51778.93</v>
      </c>
      <c r="E13" s="47">
        <v>1674185.26</v>
      </c>
      <c r="F13" s="48" t="s">
        <v>101</v>
      </c>
      <c r="G13" s="45">
        <v>6</v>
      </c>
      <c r="H13" s="45">
        <v>2008</v>
      </c>
      <c r="I13" s="47">
        <v>1674185.26</v>
      </c>
      <c r="L13" s="11">
        <f t="shared" si="4"/>
        <v>1</v>
      </c>
      <c r="M13" s="23">
        <f t="shared" si="3"/>
        <v>39569</v>
      </c>
      <c r="N13" s="23">
        <f t="shared" si="0"/>
        <v>39569</v>
      </c>
      <c r="T13" s="24">
        <f t="shared" si="1"/>
        <v>1.0213</v>
      </c>
      <c r="U13" s="22">
        <f t="shared" si="2"/>
        <v>1689967.8742778809</v>
      </c>
    </row>
    <row r="14" spans="1:21" ht="12.75">
      <c r="A14" s="45">
        <v>6</v>
      </c>
      <c r="B14" s="45">
        <v>2008</v>
      </c>
      <c r="C14" s="47">
        <v>1429167.67</v>
      </c>
      <c r="D14" s="47">
        <v>42875.03</v>
      </c>
      <c r="E14" s="47">
        <v>1386292.64</v>
      </c>
      <c r="F14" s="48" t="s">
        <v>105</v>
      </c>
      <c r="G14" s="45">
        <v>7</v>
      </c>
      <c r="H14" s="45">
        <v>2008</v>
      </c>
      <c r="I14" s="47">
        <v>1386292.64</v>
      </c>
      <c r="L14" s="11">
        <f t="shared" si="4"/>
        <v>1</v>
      </c>
      <c r="M14" s="23">
        <f t="shared" si="3"/>
        <v>39600</v>
      </c>
      <c r="N14" s="23">
        <f t="shared" si="0"/>
        <v>39600</v>
      </c>
      <c r="T14" s="24">
        <f t="shared" si="1"/>
        <v>0.9264</v>
      </c>
      <c r="U14" s="22">
        <f t="shared" si="2"/>
        <v>1542711.2154576855</v>
      </c>
    </row>
    <row r="15" spans="1:21" ht="12.75">
      <c r="A15" s="45">
        <v>7</v>
      </c>
      <c r="B15" s="45">
        <v>2008</v>
      </c>
      <c r="C15" s="47">
        <v>1111248.67</v>
      </c>
      <c r="D15" s="47">
        <v>33337.46</v>
      </c>
      <c r="E15" s="47">
        <v>1077911.21</v>
      </c>
      <c r="F15" s="48" t="s">
        <v>109</v>
      </c>
      <c r="G15" s="45">
        <v>8</v>
      </c>
      <c r="H15" s="45">
        <v>2008</v>
      </c>
      <c r="I15" s="47">
        <v>1077911.21</v>
      </c>
      <c r="L15" s="11">
        <f t="shared" si="4"/>
        <v>1</v>
      </c>
      <c r="M15" s="23">
        <f t="shared" si="3"/>
        <v>39630</v>
      </c>
      <c r="N15" s="23">
        <f t="shared" si="0"/>
        <v>39630</v>
      </c>
      <c r="T15" s="24">
        <f t="shared" si="1"/>
        <v>0.9982</v>
      </c>
      <c r="U15" s="22">
        <f t="shared" si="2"/>
        <v>1113252.5245441794</v>
      </c>
    </row>
    <row r="16" spans="1:21" ht="12.75">
      <c r="A16" s="45">
        <v>8</v>
      </c>
      <c r="B16" s="45">
        <v>2008</v>
      </c>
      <c r="C16" s="47">
        <v>1136936.33</v>
      </c>
      <c r="D16" s="47">
        <v>34108.09</v>
      </c>
      <c r="E16" s="47">
        <v>1102828.24</v>
      </c>
      <c r="F16" s="48" t="s">
        <v>112</v>
      </c>
      <c r="G16" s="45">
        <v>9</v>
      </c>
      <c r="H16" s="45">
        <v>2008</v>
      </c>
      <c r="I16" s="47">
        <v>1102828.24</v>
      </c>
      <c r="L16" s="11">
        <f t="shared" si="4"/>
        <v>1</v>
      </c>
      <c r="M16" s="23">
        <f t="shared" si="3"/>
        <v>39661</v>
      </c>
      <c r="N16" s="23">
        <f t="shared" si="0"/>
        <v>39661</v>
      </c>
      <c r="T16" s="24">
        <f t="shared" si="1"/>
        <v>0.9523</v>
      </c>
      <c r="U16" s="22">
        <f t="shared" si="2"/>
        <v>1193884.626693269</v>
      </c>
    </row>
    <row r="17" spans="1:21" ht="12.75">
      <c r="A17" s="45">
        <v>9</v>
      </c>
      <c r="B17" s="45">
        <v>2008</v>
      </c>
      <c r="C17" s="47">
        <v>1180159.01</v>
      </c>
      <c r="D17" s="47">
        <v>35404.77</v>
      </c>
      <c r="E17" s="47">
        <v>1144754.24</v>
      </c>
      <c r="F17" s="48" t="s">
        <v>115</v>
      </c>
      <c r="G17" s="45">
        <v>10</v>
      </c>
      <c r="H17" s="45">
        <v>2008</v>
      </c>
      <c r="I17" s="47">
        <v>1144754.24</v>
      </c>
      <c r="L17" s="11">
        <f t="shared" si="4"/>
        <v>1</v>
      </c>
      <c r="M17" s="23">
        <f t="shared" si="3"/>
        <v>39692</v>
      </c>
      <c r="N17" s="23">
        <f t="shared" si="0"/>
        <v>39692</v>
      </c>
      <c r="T17" s="24">
        <f t="shared" si="1"/>
        <v>1.007</v>
      </c>
      <c r="U17" s="22">
        <f t="shared" si="2"/>
        <v>1171955.3227408144</v>
      </c>
    </row>
    <row r="18" spans="1:21" ht="12.75">
      <c r="A18" s="8"/>
      <c r="B18" s="8"/>
      <c r="C18" s="9">
        <f>SUM(C6:C17)</f>
        <v>18271638.14</v>
      </c>
      <c r="D18" s="9">
        <f>SUM(D6:D17)</f>
        <v>548149.14</v>
      </c>
      <c r="E18" s="9">
        <f>SUM(E6:E17)</f>
        <v>17723488.990000002</v>
      </c>
      <c r="F18" s="10">
        <f>(C18/U18)-1</f>
        <v>0.02033099288759299</v>
      </c>
      <c r="G18" s="8"/>
      <c r="H18" s="8"/>
      <c r="I18" s="9">
        <f>SUM(I6:I17)</f>
        <v>17723488.990000002</v>
      </c>
      <c r="L18" s="11">
        <f>SUM(L6:L17)</f>
        <v>12</v>
      </c>
      <c r="Q18" s="2">
        <f>(F6+F7+F8+F9+F10+F11+F12+F13+F14+F15+F16+F17)/L18</f>
        <v>0.028124999999999994</v>
      </c>
      <c r="U18" s="22">
        <f>SUM(U6:U17)</f>
        <v>17907559.67168091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32</v>
      </c>
      <c r="D24" s="13">
        <f>+B27</f>
        <v>2007</v>
      </c>
      <c r="E24" s="13" t="s">
        <v>3</v>
      </c>
      <c r="F24" s="13">
        <f>+B27+1</f>
        <v>2008</v>
      </c>
      <c r="G24" s="13"/>
      <c r="H24" s="13"/>
      <c r="I24" s="13"/>
      <c r="J24" s="13"/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71</v>
      </c>
      <c r="F25" s="13" t="s">
        <v>36</v>
      </c>
      <c r="G25" s="13" t="s">
        <v>67</v>
      </c>
      <c r="H25" s="13" t="s">
        <v>68</v>
      </c>
      <c r="I25" s="13" t="s">
        <v>39</v>
      </c>
      <c r="J25" s="13"/>
    </row>
    <row r="26" spans="1:6" ht="12.75">
      <c r="A26" t="s">
        <v>14</v>
      </c>
      <c r="B26" t="s">
        <v>15</v>
      </c>
      <c r="F26" s="56"/>
    </row>
    <row r="27" spans="1:10" ht="12.75">
      <c r="A27" s="45">
        <v>11</v>
      </c>
      <c r="B27" s="45">
        <v>2007</v>
      </c>
      <c r="C27" s="47">
        <v>27484.68</v>
      </c>
      <c r="D27" s="47">
        <v>888671.34</v>
      </c>
      <c r="E27" s="47">
        <v>75000</v>
      </c>
      <c r="F27" s="47">
        <v>458202.81</v>
      </c>
      <c r="G27" s="47">
        <v>177734.27</v>
      </c>
      <c r="H27" s="47">
        <v>177734.27</v>
      </c>
      <c r="I27" s="47">
        <v>916156.02</v>
      </c>
      <c r="J27" s="47"/>
    </row>
    <row r="28" spans="1:10" ht="12.75">
      <c r="A28" s="45">
        <v>12</v>
      </c>
      <c r="B28" s="45">
        <v>2007</v>
      </c>
      <c r="C28" s="47">
        <v>34521.34</v>
      </c>
      <c r="D28" s="47">
        <v>1116190.05</v>
      </c>
      <c r="E28" s="47">
        <v>75000</v>
      </c>
      <c r="F28" s="47">
        <v>594714.03</v>
      </c>
      <c r="G28" s="47">
        <v>223238.01</v>
      </c>
      <c r="H28" s="47">
        <v>223238.01</v>
      </c>
      <c r="I28" s="47">
        <v>1150711.39</v>
      </c>
      <c r="J28" s="47"/>
    </row>
    <row r="29" spans="1:10" ht="12.75">
      <c r="A29" s="45">
        <v>1</v>
      </c>
      <c r="B29" s="45">
        <v>2007</v>
      </c>
      <c r="C29" s="47">
        <v>42908.94</v>
      </c>
      <c r="D29" s="47">
        <v>1387389.15</v>
      </c>
      <c r="E29" s="47">
        <v>75000</v>
      </c>
      <c r="F29" s="47">
        <v>757433.49</v>
      </c>
      <c r="G29" s="47">
        <v>277477.83</v>
      </c>
      <c r="H29" s="47">
        <v>277477.83</v>
      </c>
      <c r="I29" s="47">
        <v>1430298.1</v>
      </c>
      <c r="J29" s="47"/>
    </row>
    <row r="30" spans="1:10" ht="12.75">
      <c r="A30" s="45">
        <v>2</v>
      </c>
      <c r="B30" s="45">
        <v>2008</v>
      </c>
      <c r="C30" s="47">
        <v>47679.24</v>
      </c>
      <c r="D30" s="47">
        <v>1541628.92</v>
      </c>
      <c r="E30" s="47">
        <v>75000</v>
      </c>
      <c r="F30" s="47">
        <v>849977.35</v>
      </c>
      <c r="G30" s="47">
        <v>308325.78</v>
      </c>
      <c r="H30" s="47">
        <v>308325.78</v>
      </c>
      <c r="I30" s="47">
        <v>1589308.17</v>
      </c>
      <c r="J30" s="47"/>
    </row>
    <row r="31" spans="1:10" ht="12.75">
      <c r="A31" s="45">
        <v>3</v>
      </c>
      <c r="B31" s="45">
        <v>2008</v>
      </c>
      <c r="C31" s="47">
        <v>60018.08</v>
      </c>
      <c r="D31" s="47">
        <v>1940584.73</v>
      </c>
      <c r="E31" s="47">
        <v>75000</v>
      </c>
      <c r="F31" s="47">
        <v>1089350.84</v>
      </c>
      <c r="G31" s="47">
        <v>388116.95</v>
      </c>
      <c r="H31" s="47">
        <v>388116.95</v>
      </c>
      <c r="I31" s="47">
        <v>2000602.81</v>
      </c>
      <c r="J31" s="47"/>
    </row>
    <row r="32" spans="1:10" ht="12.75">
      <c r="A32" s="45">
        <v>4</v>
      </c>
      <c r="B32" s="45">
        <v>2008</v>
      </c>
      <c r="C32" s="47">
        <v>62689.4</v>
      </c>
      <c r="D32" s="47">
        <v>2026957.34</v>
      </c>
      <c r="E32" s="47">
        <v>75000</v>
      </c>
      <c r="F32" s="47">
        <v>1141174.4</v>
      </c>
      <c r="G32" s="47">
        <v>405391.47</v>
      </c>
      <c r="H32" s="47">
        <v>405391.47</v>
      </c>
      <c r="I32" s="47">
        <v>2089646.74</v>
      </c>
      <c r="J32" s="47"/>
    </row>
    <row r="33" spans="1:10" ht="12.75">
      <c r="A33" s="45">
        <v>5</v>
      </c>
      <c r="B33" s="45">
        <v>2008</v>
      </c>
      <c r="C33" s="47">
        <v>64823.83</v>
      </c>
      <c r="D33" s="47">
        <v>2095970.34</v>
      </c>
      <c r="E33" s="47">
        <v>75000</v>
      </c>
      <c r="F33" s="47">
        <v>1182582.21</v>
      </c>
      <c r="G33" s="47">
        <v>419194.07</v>
      </c>
      <c r="H33" s="47">
        <v>419194.07</v>
      </c>
      <c r="I33" s="47">
        <v>2160794.17</v>
      </c>
      <c r="J33" s="47"/>
    </row>
    <row r="34" spans="1:10" ht="12.75">
      <c r="A34" s="45">
        <v>6</v>
      </c>
      <c r="B34" s="45">
        <v>2008</v>
      </c>
      <c r="C34" s="47">
        <v>50225.56</v>
      </c>
      <c r="D34" s="47">
        <v>1623959.7</v>
      </c>
      <c r="E34" s="47">
        <v>75000</v>
      </c>
      <c r="F34" s="47">
        <v>899375.82</v>
      </c>
      <c r="G34" s="47">
        <v>324791.94</v>
      </c>
      <c r="H34" s="47">
        <v>324791.94</v>
      </c>
      <c r="I34" s="47">
        <v>1674185.26</v>
      </c>
      <c r="J34" s="47"/>
    </row>
    <row r="35" spans="1:10" ht="12.75">
      <c r="A35" s="45">
        <v>7</v>
      </c>
      <c r="B35" s="45">
        <v>2008</v>
      </c>
      <c r="C35" s="47">
        <v>41588.78</v>
      </c>
      <c r="D35" s="47">
        <v>1344703.86</v>
      </c>
      <c r="E35" s="47">
        <v>75000</v>
      </c>
      <c r="F35" s="47">
        <v>731822.31</v>
      </c>
      <c r="G35" s="47">
        <v>268940.77</v>
      </c>
      <c r="H35" s="47">
        <v>268940.77</v>
      </c>
      <c r="I35" s="47">
        <v>1386292.64</v>
      </c>
      <c r="J35" s="47"/>
    </row>
    <row r="36" spans="1:10" ht="12.75">
      <c r="A36" s="45">
        <v>8</v>
      </c>
      <c r="B36" s="45">
        <v>2008</v>
      </c>
      <c r="C36" s="47">
        <v>32337.34</v>
      </c>
      <c r="D36" s="47">
        <v>1045573.88</v>
      </c>
      <c r="E36" s="47">
        <v>75000</v>
      </c>
      <c r="F36" s="47">
        <v>552344.33</v>
      </c>
      <c r="G36" s="47">
        <v>209114.78</v>
      </c>
      <c r="H36" s="47">
        <v>209114.78</v>
      </c>
      <c r="I36" s="47">
        <v>1077911.21</v>
      </c>
      <c r="J36" s="47"/>
    </row>
    <row r="37" spans="1:12" ht="12.75">
      <c r="A37" s="45">
        <v>9</v>
      </c>
      <c r="B37" s="45">
        <v>2008</v>
      </c>
      <c r="C37" s="47">
        <v>33084.85</v>
      </c>
      <c r="D37" s="47">
        <v>1069743.4</v>
      </c>
      <c r="E37" s="47">
        <v>75000</v>
      </c>
      <c r="F37" s="47">
        <v>566846.04</v>
      </c>
      <c r="G37" s="47">
        <v>213948.68</v>
      </c>
      <c r="H37" s="47">
        <v>213948.68</v>
      </c>
      <c r="I37" s="47">
        <v>1102828.24</v>
      </c>
      <c r="J37" s="29"/>
      <c r="K37" s="56"/>
      <c r="L37" s="26"/>
    </row>
    <row r="38" spans="1:13" ht="12.75">
      <c r="A38" s="45">
        <v>10</v>
      </c>
      <c r="B38" s="45">
        <v>2008</v>
      </c>
      <c r="C38" s="47">
        <f>+I17*0.03</f>
        <v>34342.627199999995</v>
      </c>
      <c r="D38" s="47">
        <f>+I17-C38</f>
        <v>1110411.6128</v>
      </c>
      <c r="E38" s="47">
        <v>75000</v>
      </c>
      <c r="F38" s="47">
        <v>591246.96768</v>
      </c>
      <c r="G38" s="47">
        <v>222082.32256</v>
      </c>
      <c r="H38" s="47">
        <v>222082.32256</v>
      </c>
      <c r="I38" s="47">
        <f>+H38+G38+F38+E38+C38</f>
        <v>1144754.24</v>
      </c>
      <c r="J38" s="47"/>
      <c r="K38" s="56"/>
      <c r="L38" s="44"/>
      <c r="M38" s="56"/>
    </row>
    <row r="39" spans="1:11" ht="12.75">
      <c r="A39" s="14"/>
      <c r="B39" s="14"/>
      <c r="C39" s="15">
        <f aca="true" t="shared" si="5" ref="C39:I39">SUM(C27:C38)</f>
        <v>531704.6672</v>
      </c>
      <c r="D39" s="15">
        <f t="shared" si="5"/>
        <v>17191784.3228</v>
      </c>
      <c r="E39" s="15">
        <f t="shared" si="5"/>
        <v>900000</v>
      </c>
      <c r="F39" s="15">
        <f t="shared" si="5"/>
        <v>9415070.597679999</v>
      </c>
      <c r="G39" s="15">
        <f t="shared" si="5"/>
        <v>3438356.87256</v>
      </c>
      <c r="H39" s="15">
        <f t="shared" si="5"/>
        <v>3438356.87256</v>
      </c>
      <c r="I39" s="15">
        <f t="shared" si="5"/>
        <v>17723488.990000002</v>
      </c>
      <c r="J39" s="15"/>
      <c r="K39" s="1"/>
    </row>
    <row r="43" spans="10:15" ht="12.75"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  <row r="46" spans="12:15" ht="12.75">
      <c r="L46" s="56"/>
      <c r="M46" s="56"/>
      <c r="O46" s="56"/>
    </row>
    <row r="47" ht="12.75">
      <c r="L47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2007</v>
      </c>
      <c r="E73" s="12" t="s">
        <v>3</v>
      </c>
      <c r="F73" s="12">
        <f>+D73+1</f>
        <v>2008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61</v>
      </c>
      <c r="H75" s="12"/>
      <c r="I75" s="12"/>
    </row>
    <row r="76" spans="1:15" ht="12.75">
      <c r="A76">
        <v>1</v>
      </c>
      <c r="B76" t="s">
        <v>75</v>
      </c>
      <c r="C76" s="1">
        <f>+C6+C7+C8</f>
        <v>3605325.27</v>
      </c>
      <c r="D76" s="1">
        <f>+D6+D7+D8</f>
        <v>108159.75</v>
      </c>
      <c r="E76" s="1">
        <f>+E6+E7+E8</f>
        <v>3497165.51</v>
      </c>
      <c r="F76" s="34">
        <f>+F6+F7+F8/O76</f>
        <v>0.2272</v>
      </c>
      <c r="G76" s="11">
        <f aca="true" t="shared" si="6" ref="G76:H79">+A76</f>
        <v>1</v>
      </c>
      <c r="H76" s="1" t="str">
        <f t="shared" si="6"/>
        <v> 2007-2008</v>
      </c>
      <c r="I76" s="1">
        <f>+I6+I7+I8</f>
        <v>3497165.51</v>
      </c>
      <c r="L76" s="11"/>
      <c r="O76" s="11">
        <f>+L6+L7+L8</f>
        <v>3</v>
      </c>
    </row>
    <row r="77" spans="1:15" ht="12.75">
      <c r="A77">
        <v>2</v>
      </c>
      <c r="B77" t="str">
        <f>+B76</f>
        <v> 2007-2008</v>
      </c>
      <c r="C77" s="1">
        <f aca="true" t="shared" si="7" ref="C77:E78">+C9+C10+C11</f>
        <v>5855214.15</v>
      </c>
      <c r="D77" s="1">
        <f t="shared" si="7"/>
        <v>175656.41999999998</v>
      </c>
      <c r="E77" s="1">
        <f t="shared" si="7"/>
        <v>5679557.72</v>
      </c>
      <c r="F77" s="34">
        <f>+F7+F8+F9/O77</f>
        <v>0.23113333333333336</v>
      </c>
      <c r="G77" s="11">
        <f t="shared" si="6"/>
        <v>2</v>
      </c>
      <c r="H77" s="1" t="str">
        <f t="shared" si="6"/>
        <v> 2007-2008</v>
      </c>
      <c r="I77" s="1">
        <f>+I9+I10+I11</f>
        <v>5679557.72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2007-2008</v>
      </c>
      <c r="C78" s="1">
        <f t="shared" si="7"/>
        <v>6444374.970000001</v>
      </c>
      <c r="D78" s="1">
        <f t="shared" si="7"/>
        <v>193331.25</v>
      </c>
      <c r="E78" s="1">
        <f t="shared" si="7"/>
        <v>6251043.72</v>
      </c>
      <c r="F78" s="34">
        <f>+F8+F9+F10/O78</f>
        <v>0.2185666666666667</v>
      </c>
      <c r="G78" s="11">
        <f t="shared" si="6"/>
        <v>3</v>
      </c>
      <c r="H78" s="1" t="str">
        <f t="shared" si="6"/>
        <v> 2007-2008</v>
      </c>
      <c r="I78" s="1">
        <f>+I10+I11+I12</f>
        <v>6251043.72</v>
      </c>
      <c r="O78" s="11">
        <f>+L12+L13+L14</f>
        <v>3</v>
      </c>
    </row>
    <row r="79" spans="1:15" ht="12.75">
      <c r="A79">
        <v>4</v>
      </c>
      <c r="B79" t="str">
        <f>+B76</f>
        <v> 2007-2008</v>
      </c>
      <c r="C79" s="1">
        <f>+C13+C14+C15</f>
        <v>4266380.529999999</v>
      </c>
      <c r="D79" s="1">
        <f>+D13+D14+D15</f>
        <v>127991.41999999998</v>
      </c>
      <c r="E79" s="1">
        <f>+E13+E14+E15</f>
        <v>4138389.11</v>
      </c>
      <c r="F79" s="1">
        <f>+F13+F14+F15</f>
        <v>-0.0541</v>
      </c>
      <c r="G79" s="11">
        <f t="shared" si="6"/>
        <v>4</v>
      </c>
      <c r="H79" s="1" t="str">
        <f t="shared" si="6"/>
        <v> 2007-2008</v>
      </c>
      <c r="I79" s="1">
        <f>+I13+I14+I15</f>
        <v>4138389.11</v>
      </c>
      <c r="O79" s="11">
        <f>+L15+L16+L17</f>
        <v>3</v>
      </c>
    </row>
    <row r="80" spans="1:9" ht="12.75">
      <c r="A80" s="4" t="s">
        <v>62</v>
      </c>
      <c r="B80" s="4"/>
      <c r="C80" s="35">
        <f>SUM(C76:C79)</f>
        <v>20171294.92</v>
      </c>
      <c r="D80" s="35">
        <f>SUM(D76:D79)</f>
        <v>605138.84</v>
      </c>
      <c r="E80" s="35">
        <f>SUM(E76:E79)</f>
        <v>19566156.06</v>
      </c>
      <c r="F80" s="36">
        <f>+F18</f>
        <v>0.02033099288759299</v>
      </c>
      <c r="G80" s="37"/>
      <c r="H80" s="4"/>
      <c r="I80" s="35">
        <f>SUM(I76:I79)</f>
        <v>19566156.06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2007</v>
      </c>
      <c r="E88" s="13" t="s">
        <v>3</v>
      </c>
      <c r="F88" s="13">
        <f>+D88+1</f>
        <v>2008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tr">
        <f>+B76</f>
        <v> 2007-2008</v>
      </c>
      <c r="C90" s="1">
        <f aca="true" t="shared" si="8" ref="C90:H90">+C27+C28+C29</f>
        <v>104914.95999999999</v>
      </c>
      <c r="D90" s="1">
        <f t="shared" si="8"/>
        <v>3392250.54</v>
      </c>
      <c r="E90" s="1">
        <f t="shared" si="8"/>
        <v>225000</v>
      </c>
      <c r="F90" s="1">
        <f t="shared" si="8"/>
        <v>1810350.33</v>
      </c>
      <c r="G90" s="1">
        <f t="shared" si="8"/>
        <v>678450.1100000001</v>
      </c>
      <c r="H90" s="1">
        <f t="shared" si="8"/>
        <v>678450.1100000001</v>
      </c>
      <c r="I90" s="1">
        <f>+J27+J28+J29</f>
        <v>0</v>
      </c>
    </row>
    <row r="91" spans="1:9" ht="12.75">
      <c r="A91">
        <f>+A77</f>
        <v>2</v>
      </c>
      <c r="B91" t="str">
        <f>+B90</f>
        <v> 2007-2008</v>
      </c>
      <c r="C91" s="1">
        <f aca="true" t="shared" si="9" ref="C91:H91">+C30+C31+C32</f>
        <v>170386.72</v>
      </c>
      <c r="D91" s="1">
        <f t="shared" si="9"/>
        <v>5509170.99</v>
      </c>
      <c r="E91" s="1">
        <f t="shared" si="9"/>
        <v>225000</v>
      </c>
      <c r="F91" s="1">
        <f t="shared" si="9"/>
        <v>3080502.59</v>
      </c>
      <c r="G91" s="1">
        <f t="shared" si="9"/>
        <v>1101834.2</v>
      </c>
      <c r="H91" s="1">
        <f t="shared" si="9"/>
        <v>1101834.2</v>
      </c>
      <c r="I91" s="1">
        <f>+J30+J31+J32</f>
        <v>0</v>
      </c>
    </row>
    <row r="92" spans="1:9" ht="12.75">
      <c r="A92">
        <f>+A78</f>
        <v>3</v>
      </c>
      <c r="B92" t="str">
        <f>+B90</f>
        <v> 2007-2008</v>
      </c>
      <c r="C92" s="1">
        <f>+C33+C34+C35</f>
        <v>156638.16999999998</v>
      </c>
      <c r="D92" s="1">
        <f>+D33+D34+D35</f>
        <v>5064633.9</v>
      </c>
      <c r="E92" s="1">
        <f>+E33+E34+E35</f>
        <v>225000</v>
      </c>
      <c r="F92" s="1">
        <f>+F33+F34+F35</f>
        <v>2813780.34</v>
      </c>
      <c r="G92" s="1">
        <f>+G33+G34+G35</f>
        <v>1012926.78</v>
      </c>
      <c r="H92" s="1">
        <f>+H33+H34+I35</f>
        <v>2130278.65</v>
      </c>
      <c r="I92" s="1">
        <f>+J33+J34+J35</f>
        <v>0</v>
      </c>
    </row>
    <row r="93" spans="1:9" ht="12.75">
      <c r="A93">
        <f>+A79</f>
        <v>4</v>
      </c>
      <c r="B93" t="str">
        <f>+B90</f>
        <v> 2007-2008</v>
      </c>
      <c r="C93" s="1">
        <f>+C36+C37+C38</f>
        <v>99764.81719999999</v>
      </c>
      <c r="D93" s="1">
        <f>+D36+D37+D38</f>
        <v>3225728.8927999996</v>
      </c>
      <c r="E93" s="1">
        <f>+E36+E37+E38</f>
        <v>225000</v>
      </c>
      <c r="F93" s="1">
        <f>+F36+F37+F38</f>
        <v>1710437.33768</v>
      </c>
      <c r="G93" s="1">
        <f>+G36+G37+G38</f>
        <v>645145.78256</v>
      </c>
      <c r="H93" s="1">
        <f>+I36+I37+I38</f>
        <v>3325493.6900000004</v>
      </c>
      <c r="I93" s="1">
        <f>+J36+J37+J38</f>
        <v>0</v>
      </c>
    </row>
    <row r="94" spans="1:9" ht="12.75">
      <c r="A94" s="4" t="s">
        <v>62</v>
      </c>
      <c r="B94" s="4"/>
      <c r="C94" s="35">
        <f aca="true" t="shared" si="10" ref="C94:I94">SUM(C90:C93)</f>
        <v>531704.6672</v>
      </c>
      <c r="D94" s="35">
        <f t="shared" si="10"/>
        <v>17191784.322800003</v>
      </c>
      <c r="E94" s="35">
        <f t="shared" si="10"/>
        <v>900000</v>
      </c>
      <c r="F94" s="35">
        <f t="shared" si="10"/>
        <v>9415070.59768</v>
      </c>
      <c r="G94" s="35">
        <f t="shared" si="10"/>
        <v>3438356.87256</v>
      </c>
      <c r="H94" s="35">
        <f t="shared" si="10"/>
        <v>7236056.65</v>
      </c>
      <c r="I94" s="35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17" sqref="A17:I17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2007</v>
      </c>
      <c r="D3" s="4" t="s">
        <v>3</v>
      </c>
      <c r="E3" s="4">
        <f>+B6+1</f>
        <v>2008</v>
      </c>
      <c r="F3" s="4"/>
      <c r="G3" s="4"/>
      <c r="H3" s="4"/>
      <c r="I3" s="4"/>
      <c r="M3">
        <f>+B6-1</f>
        <v>2006</v>
      </c>
      <c r="N3" t="s">
        <v>3</v>
      </c>
      <c r="O3">
        <f>+B6</f>
        <v>2007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s="46" customFormat="1" ht="15.75" customHeight="1">
      <c r="A6" s="45">
        <v>10</v>
      </c>
      <c r="B6" s="45">
        <v>2007</v>
      </c>
      <c r="C6" s="47">
        <v>472245.37</v>
      </c>
      <c r="D6" s="47">
        <v>14167.36</v>
      </c>
      <c r="E6" s="47">
        <v>458078.01</v>
      </c>
      <c r="F6" s="48" t="s">
        <v>70</v>
      </c>
      <c r="G6" s="45">
        <v>11</v>
      </c>
      <c r="H6" s="45">
        <v>2007</v>
      </c>
      <c r="I6" s="47">
        <v>458078.01</v>
      </c>
      <c r="L6" s="49">
        <f aca="true" t="shared" si="0" ref="L6:L17">IF(A6&gt;0,1,0)</f>
        <v>1</v>
      </c>
      <c r="M6" s="50">
        <f>DATE(B6,A6,1)</f>
        <v>39356</v>
      </c>
      <c r="N6" s="51">
        <f aca="true" t="shared" si="1" ref="N6:N17">IF(A6&gt;0,M6,"")</f>
        <v>39356</v>
      </c>
      <c r="R6" s="59">
        <f>IF(L6=1,(F6+1),"")</f>
        <v>1.0645</v>
      </c>
      <c r="S6" s="60">
        <f>IF(L6=1,C6/R6,"")</f>
        <v>443631.16016909346</v>
      </c>
    </row>
    <row r="7" spans="1:19" ht="12.75">
      <c r="A7" s="45">
        <v>11</v>
      </c>
      <c r="B7" s="45">
        <v>2007</v>
      </c>
      <c r="C7" s="47">
        <v>593150.2</v>
      </c>
      <c r="D7" s="47">
        <v>17794.51</v>
      </c>
      <c r="E7" s="47">
        <v>575355.69</v>
      </c>
      <c r="F7" s="48" t="s">
        <v>77</v>
      </c>
      <c r="G7" s="45">
        <v>12</v>
      </c>
      <c r="H7" s="45">
        <v>2007</v>
      </c>
      <c r="I7" s="47">
        <v>575355.69</v>
      </c>
      <c r="L7" s="49">
        <f t="shared" si="0"/>
        <v>1</v>
      </c>
      <c r="M7" s="50">
        <f aca="true" t="shared" si="2" ref="M7:M17">DATE(B7,A7,1)</f>
        <v>39387</v>
      </c>
      <c r="N7" s="51">
        <f t="shared" si="1"/>
        <v>39387</v>
      </c>
      <c r="R7" s="24">
        <f aca="true" t="shared" si="3" ref="R7:R17">IF(L7=1,(F7+1),"")</f>
        <v>1.1569</v>
      </c>
      <c r="S7" s="22">
        <f aca="true" t="shared" si="4" ref="S7:S17">IF(L7=1,C7/R7,"")</f>
        <v>512706.543348604</v>
      </c>
    </row>
    <row r="8" spans="1:19" ht="12.75">
      <c r="A8" s="45">
        <v>12</v>
      </c>
      <c r="B8" s="45">
        <v>2007</v>
      </c>
      <c r="C8" s="47">
        <v>737267.06</v>
      </c>
      <c r="D8" s="47">
        <v>22118.01</v>
      </c>
      <c r="E8" s="47">
        <v>715149.05</v>
      </c>
      <c r="F8" s="48" t="s">
        <v>81</v>
      </c>
      <c r="G8" s="45">
        <v>1</v>
      </c>
      <c r="H8" s="45">
        <v>2008</v>
      </c>
      <c r="I8" s="47">
        <v>715149.05</v>
      </c>
      <c r="L8" s="49">
        <f t="shared" si="0"/>
        <v>1</v>
      </c>
      <c r="M8" s="50">
        <f t="shared" si="2"/>
        <v>39417</v>
      </c>
      <c r="N8" s="51">
        <f t="shared" si="1"/>
        <v>39417</v>
      </c>
      <c r="R8" s="24">
        <f t="shared" si="3"/>
        <v>1.0174</v>
      </c>
      <c r="S8" s="22">
        <f t="shared" si="4"/>
        <v>724658.0106152939</v>
      </c>
    </row>
    <row r="9" spans="1:19" ht="12.75">
      <c r="A9" s="45">
        <v>1</v>
      </c>
      <c r="B9" s="45">
        <v>2008</v>
      </c>
      <c r="C9" s="47">
        <v>819231.01</v>
      </c>
      <c r="D9" s="47">
        <v>24576.93</v>
      </c>
      <c r="E9" s="47">
        <v>794654.08</v>
      </c>
      <c r="F9" s="48" t="s">
        <v>85</v>
      </c>
      <c r="G9" s="45">
        <v>2</v>
      </c>
      <c r="H9" s="45">
        <v>2008</v>
      </c>
      <c r="I9" s="47">
        <v>794654.08</v>
      </c>
      <c r="L9" s="49">
        <f t="shared" si="0"/>
        <v>1</v>
      </c>
      <c r="M9" s="50">
        <f t="shared" si="2"/>
        <v>39448</v>
      </c>
      <c r="N9" s="51">
        <f t="shared" si="1"/>
        <v>39448</v>
      </c>
      <c r="R9" s="24">
        <f t="shared" si="3"/>
        <v>1.1705</v>
      </c>
      <c r="S9" s="22">
        <f t="shared" si="4"/>
        <v>699898.3425886373</v>
      </c>
    </row>
    <row r="10" spans="1:19" ht="12.75">
      <c r="A10" s="45">
        <v>2</v>
      </c>
      <c r="B10" s="45">
        <v>2008</v>
      </c>
      <c r="C10" s="47">
        <v>1031238.56</v>
      </c>
      <c r="D10" s="47">
        <v>30937.16</v>
      </c>
      <c r="E10" s="47">
        <v>1000301.41</v>
      </c>
      <c r="F10" s="48" t="s">
        <v>89</v>
      </c>
      <c r="G10" s="45">
        <v>3</v>
      </c>
      <c r="H10" s="45">
        <v>2008</v>
      </c>
      <c r="I10" s="47">
        <v>1000301.41</v>
      </c>
      <c r="L10" s="49">
        <f t="shared" si="0"/>
        <v>1</v>
      </c>
      <c r="M10" s="50">
        <f t="shared" si="2"/>
        <v>39479</v>
      </c>
      <c r="N10" s="51">
        <f t="shared" si="1"/>
        <v>39479</v>
      </c>
      <c r="R10" s="24">
        <f t="shared" si="3"/>
        <v>1.092</v>
      </c>
      <c r="S10" s="22">
        <f t="shared" si="4"/>
        <v>944357.6556776557</v>
      </c>
    </row>
    <row r="11" spans="1:19" ht="14.25" customHeight="1">
      <c r="A11" s="45">
        <v>3</v>
      </c>
      <c r="B11" s="45">
        <v>2008</v>
      </c>
      <c r="C11" s="47">
        <v>1077137.5</v>
      </c>
      <c r="D11" s="47">
        <v>32314.12</v>
      </c>
      <c r="E11" s="47">
        <v>1044823.37</v>
      </c>
      <c r="F11" s="48" t="s">
        <v>93</v>
      </c>
      <c r="G11" s="45">
        <v>4</v>
      </c>
      <c r="H11" s="45">
        <v>2008</v>
      </c>
      <c r="I11" s="47">
        <v>1044823.37</v>
      </c>
      <c r="L11" s="49">
        <f>IF(A11&gt;0,1,0)</f>
        <v>1</v>
      </c>
      <c r="M11" s="50">
        <f>DATE(B11,A11,1)</f>
        <v>39508</v>
      </c>
      <c r="N11" s="51">
        <f>IF(A11&gt;0,M11,"")</f>
        <v>39508</v>
      </c>
      <c r="R11" s="24">
        <f>IF(L11=1,(F11+1),"")</f>
        <v>0.9192</v>
      </c>
      <c r="S11" s="22">
        <f>IF(L11=1,C11/R11,"")</f>
        <v>1171820.6048738032</v>
      </c>
    </row>
    <row r="12" spans="1:19" ht="12.75">
      <c r="A12" s="45">
        <v>4</v>
      </c>
      <c r="B12" s="45">
        <v>2008</v>
      </c>
      <c r="C12" s="47">
        <v>1113811.43</v>
      </c>
      <c r="D12" s="47">
        <v>33414.34</v>
      </c>
      <c r="E12" s="47">
        <v>1080397.08</v>
      </c>
      <c r="F12" s="48" t="s">
        <v>97</v>
      </c>
      <c r="G12" s="45">
        <v>5</v>
      </c>
      <c r="H12" s="45">
        <v>2008</v>
      </c>
      <c r="I12" s="47">
        <v>1080397.08</v>
      </c>
      <c r="L12" s="49">
        <f>IF(A12&gt;0,1,0)</f>
        <v>1</v>
      </c>
      <c r="M12" s="50">
        <f>DATE(B12,A12,1)</f>
        <v>39539</v>
      </c>
      <c r="N12" s="51">
        <f>IF(A12&gt;0,M12,"")</f>
        <v>39539</v>
      </c>
      <c r="R12" s="24">
        <f>IF(L12=1,(F12+1),"")</f>
        <v>1.0118</v>
      </c>
      <c r="S12" s="22">
        <f>IF(L12=1,C12/R12,"")</f>
        <v>1100821.7335441785</v>
      </c>
    </row>
    <row r="13" spans="1:19" ht="12.75">
      <c r="A13" s="45">
        <v>5</v>
      </c>
      <c r="B13" s="45">
        <v>2008</v>
      </c>
      <c r="C13" s="47">
        <v>862982.09</v>
      </c>
      <c r="D13" s="47">
        <v>25889.46</v>
      </c>
      <c r="E13" s="47">
        <v>837092.63</v>
      </c>
      <c r="F13" s="48" t="s">
        <v>101</v>
      </c>
      <c r="G13" s="45">
        <v>6</v>
      </c>
      <c r="H13" s="45">
        <v>2008</v>
      </c>
      <c r="I13" s="47">
        <v>837092.63</v>
      </c>
      <c r="L13" s="49">
        <f>IF(A13&gt;0,1,0)</f>
        <v>1</v>
      </c>
      <c r="M13" s="50">
        <f>DATE(B13,A13,1)</f>
        <v>39569</v>
      </c>
      <c r="N13" s="51">
        <f>IF(A13&gt;0,M13,"")</f>
        <v>39569</v>
      </c>
      <c r="R13" s="24">
        <f>IF(L13=1,(F13+1),"")</f>
        <v>1.0213</v>
      </c>
      <c r="S13" s="22">
        <f>IF(L13=1,C13/R13,"")</f>
        <v>844983.9322432193</v>
      </c>
    </row>
    <row r="14" spans="1:19" ht="12.75">
      <c r="A14" s="45">
        <v>6</v>
      </c>
      <c r="B14" s="45">
        <v>2008</v>
      </c>
      <c r="C14" s="47">
        <v>714583.83</v>
      </c>
      <c r="D14" s="47">
        <v>21437.52</v>
      </c>
      <c r="E14" s="47">
        <v>693146.32</v>
      </c>
      <c r="F14" s="48" t="s">
        <v>105</v>
      </c>
      <c r="G14" s="45">
        <v>7</v>
      </c>
      <c r="H14" s="45">
        <v>2008</v>
      </c>
      <c r="I14" s="47">
        <v>693146.32</v>
      </c>
      <c r="L14" s="49">
        <f>IF(A14&gt;0,1,0)</f>
        <v>1</v>
      </c>
      <c r="M14" s="50">
        <f>DATE(B14,A14,1)</f>
        <v>39600</v>
      </c>
      <c r="N14" s="51">
        <f>IF(A14&gt;0,M14,"")</f>
        <v>39600</v>
      </c>
      <c r="R14" s="24">
        <f>IF(L14=1,(F14+1),"")</f>
        <v>0.9264</v>
      </c>
      <c r="S14" s="22">
        <f>IF(L14=1,C14/R14,"")</f>
        <v>771355.6023316062</v>
      </c>
    </row>
    <row r="15" spans="1:19" ht="12.75">
      <c r="A15" s="45">
        <v>7</v>
      </c>
      <c r="B15" s="45">
        <v>2008</v>
      </c>
      <c r="C15" s="47">
        <v>555624.34</v>
      </c>
      <c r="D15" s="47">
        <v>16668.73</v>
      </c>
      <c r="E15" s="47">
        <v>538955.61</v>
      </c>
      <c r="F15" s="48" t="s">
        <v>109</v>
      </c>
      <c r="G15" s="45">
        <v>8</v>
      </c>
      <c r="H15" s="45">
        <v>2008</v>
      </c>
      <c r="I15" s="47">
        <v>538955.61</v>
      </c>
      <c r="L15" s="49">
        <f>IF(A15&gt;0,1,0)</f>
        <v>1</v>
      </c>
      <c r="M15" s="50">
        <f>DATE(B15,A15,1)</f>
        <v>39630</v>
      </c>
      <c r="N15" s="51">
        <f>IF(A15&gt;0,M15,"")</f>
        <v>39630</v>
      </c>
      <c r="R15" s="24">
        <f>IF(L15=1,(F15+1),"")</f>
        <v>0.9982</v>
      </c>
      <c r="S15" s="22">
        <f>IF(L15=1,C15/R15,"")</f>
        <v>556626.267281106</v>
      </c>
    </row>
    <row r="16" spans="1:19" ht="12.75">
      <c r="A16" s="45">
        <v>8</v>
      </c>
      <c r="B16" s="45">
        <v>2008</v>
      </c>
      <c r="C16" s="47">
        <v>568468.17</v>
      </c>
      <c r="D16" s="47">
        <v>17054.05</v>
      </c>
      <c r="E16" s="47">
        <v>551414.12</v>
      </c>
      <c r="F16" s="48" t="s">
        <v>112</v>
      </c>
      <c r="G16" s="45">
        <v>9</v>
      </c>
      <c r="H16" s="45">
        <v>2008</v>
      </c>
      <c r="I16" s="47">
        <v>551414.12</v>
      </c>
      <c r="L16" s="49">
        <f t="shared" si="0"/>
        <v>1</v>
      </c>
      <c r="M16" s="50">
        <f t="shared" si="2"/>
        <v>39661</v>
      </c>
      <c r="N16" s="51">
        <f t="shared" si="1"/>
        <v>39661</v>
      </c>
      <c r="R16" s="24">
        <f t="shared" si="3"/>
        <v>0.9523</v>
      </c>
      <c r="S16" s="22">
        <f t="shared" si="4"/>
        <v>596942.3185970808</v>
      </c>
    </row>
    <row r="17" spans="1:19" ht="12.75">
      <c r="A17" s="45">
        <v>9</v>
      </c>
      <c r="B17" s="45">
        <v>2008</v>
      </c>
      <c r="C17" s="47">
        <v>590079.5</v>
      </c>
      <c r="D17" s="47">
        <v>17702.39</v>
      </c>
      <c r="E17" s="47">
        <v>572377.12</v>
      </c>
      <c r="F17" s="48" t="s">
        <v>115</v>
      </c>
      <c r="G17" s="45">
        <v>10</v>
      </c>
      <c r="H17" s="45">
        <v>2008</v>
      </c>
      <c r="I17" s="47">
        <v>572377.12</v>
      </c>
      <c r="L17" s="49">
        <f t="shared" si="0"/>
        <v>1</v>
      </c>
      <c r="M17" s="50">
        <f t="shared" si="2"/>
        <v>39692</v>
      </c>
      <c r="N17" s="51">
        <f t="shared" si="1"/>
        <v>39692</v>
      </c>
      <c r="R17" s="24">
        <f t="shared" si="3"/>
        <v>1.007</v>
      </c>
      <c r="S17" s="22">
        <f t="shared" si="4"/>
        <v>585977.6564051639</v>
      </c>
    </row>
    <row r="18" spans="1:19" ht="12.75">
      <c r="A18" s="8"/>
      <c r="B18" s="8"/>
      <c r="C18" s="9">
        <f>SUM(C6:C17)</f>
        <v>9135819.059999999</v>
      </c>
      <c r="D18" s="9">
        <f>SUM(D6:D17)</f>
        <v>274074.57999999996</v>
      </c>
      <c r="E18" s="9">
        <f>SUM(E6:E17)</f>
        <v>8861744.49</v>
      </c>
      <c r="F18" s="10">
        <f>(C18/S18)-1</f>
        <v>0.020330992701192763</v>
      </c>
      <c r="G18" s="8"/>
      <c r="H18" s="8"/>
      <c r="I18" s="9">
        <f>SUM(I6:I17)</f>
        <v>8861744.49</v>
      </c>
      <c r="L18" s="49">
        <f>SUM(L6:L17)</f>
        <v>12</v>
      </c>
      <c r="M18" s="52"/>
      <c r="N18" s="52"/>
      <c r="Q18" s="2">
        <f>(F6+F7+F8+F9+F10+F11+F12+F13+F14+F15+F16+F17)/L18</f>
        <v>0.028124999999999994</v>
      </c>
      <c r="S18" s="22">
        <f>SUM(S6:S17)</f>
        <v>8953779.827675443</v>
      </c>
    </row>
    <row r="20" ht="12.75">
      <c r="B20" t="s">
        <v>64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58</v>
      </c>
      <c r="B53" s="4"/>
      <c r="C53" s="4"/>
      <c r="D53" s="4" t="str">
        <f>+B56</f>
        <v> 2007-2008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59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75</v>
      </c>
      <c r="C56" s="29">
        <f>+C6+C7+C8</f>
        <v>1802662.63</v>
      </c>
      <c r="D56" s="29">
        <f>+D6+D7+D8</f>
        <v>54079.88</v>
      </c>
      <c r="E56" s="29">
        <f>+E6+E7+E8</f>
        <v>1748582.75</v>
      </c>
      <c r="F56" s="30">
        <f>(F6+F7+F8)/O56</f>
        <v>0.0796</v>
      </c>
      <c r="G56" s="28">
        <v>1</v>
      </c>
      <c r="H56" s="44" t="str">
        <f>+$B$56</f>
        <v> 2007-2008</v>
      </c>
      <c r="I56" s="29">
        <f>+I6+I7+I8</f>
        <v>1748582.75</v>
      </c>
      <c r="J56" s="29"/>
      <c r="K56" s="29"/>
      <c r="L56" s="32">
        <f>+L6+L7+L8</f>
        <v>3</v>
      </c>
      <c r="O56" s="31">
        <f>+L6+L7+L8</f>
        <v>3</v>
      </c>
    </row>
    <row r="57" spans="1:15" ht="12.75">
      <c r="A57" s="28">
        <v>2</v>
      </c>
      <c r="B57" s="44" t="str">
        <f>+$B$56</f>
        <v> 2007-2008</v>
      </c>
      <c r="C57" s="29">
        <f>+C9+C10+C11</f>
        <v>2927607.0700000003</v>
      </c>
      <c r="D57" s="29">
        <f>+D9+D10+D11</f>
        <v>87828.20999999999</v>
      </c>
      <c r="E57" s="29">
        <f>+E9+E10+E11</f>
        <v>2839778.86</v>
      </c>
      <c r="F57" s="30">
        <f>(F7+F8+F9)/O57</f>
        <v>0.11493333333333333</v>
      </c>
      <c r="G57" s="28">
        <v>2</v>
      </c>
      <c r="H57" s="44" t="str">
        <f>+$B$56</f>
        <v> 2007-2008</v>
      </c>
      <c r="I57" s="29">
        <f>+I9+I10+I11</f>
        <v>2839778.86</v>
      </c>
      <c r="J57" s="29"/>
      <c r="K57" s="29"/>
      <c r="L57" s="32">
        <f>+L9+L10+L11</f>
        <v>3</v>
      </c>
      <c r="O57" s="31">
        <v>3</v>
      </c>
    </row>
    <row r="58" spans="1:15" ht="12.75">
      <c r="A58" s="28">
        <v>3</v>
      </c>
      <c r="B58" s="44" t="str">
        <f>+$B$56</f>
        <v> 2007-2008</v>
      </c>
      <c r="C58" s="29">
        <f>+C12+C13+C14</f>
        <v>2691377.35</v>
      </c>
      <c r="D58" s="29">
        <f>+D12+D13+D14</f>
        <v>80741.31999999999</v>
      </c>
      <c r="E58" s="29">
        <f>+E12+E13+E14</f>
        <v>2610636.03</v>
      </c>
      <c r="F58" s="30">
        <f>+F12+F13+F14/O58</f>
        <v>-0.0405</v>
      </c>
      <c r="G58" s="28">
        <v>3</v>
      </c>
      <c r="H58" s="44" t="str">
        <f>+$B$56</f>
        <v> 2007-2008</v>
      </c>
      <c r="I58" s="29">
        <f>+I12+I13+I14</f>
        <v>2610636.03</v>
      </c>
      <c r="J58" s="29"/>
      <c r="K58" s="29"/>
      <c r="L58" s="32">
        <f>+L12+L13+L14</f>
        <v>3</v>
      </c>
      <c r="O58" s="31">
        <v>1</v>
      </c>
    </row>
    <row r="59" spans="1:15" ht="12.75">
      <c r="A59" s="28">
        <v>4</v>
      </c>
      <c r="B59" s="44" t="str">
        <f>+$B$56</f>
        <v> 2007-2008</v>
      </c>
      <c r="C59" s="29">
        <f>+C15+C16+C17</f>
        <v>1714172.01</v>
      </c>
      <c r="D59" s="29">
        <f>+D15+D16+D17</f>
        <v>51425.17</v>
      </c>
      <c r="E59" s="29">
        <f>+E15+E16+E17</f>
        <v>1662746.85</v>
      </c>
      <c r="F59" s="30">
        <v>0</v>
      </c>
      <c r="G59" s="28">
        <v>4</v>
      </c>
      <c r="H59" s="44" t="str">
        <f>+$B$56</f>
        <v> 2007-2008</v>
      </c>
      <c r="I59" s="29">
        <f>+I15+I16+I17</f>
        <v>1662746.85</v>
      </c>
      <c r="J59" s="29"/>
      <c r="K59" s="29"/>
      <c r="L59" s="32">
        <f>+L15+L16+L17</f>
        <v>3</v>
      </c>
      <c r="O59" s="31">
        <v>0</v>
      </c>
    </row>
    <row r="60" spans="1:12" ht="12.75">
      <c r="A60" s="5"/>
      <c r="B60" s="5"/>
      <c r="C60" s="6">
        <f>SUM(C48:C59)</f>
        <v>9135819.06</v>
      </c>
      <c r="D60" s="6">
        <f>SUM(D48:D59)</f>
        <v>274074.57999999996</v>
      </c>
      <c r="E60" s="6">
        <f>SUM(E48:E59)</f>
        <v>8861744.489999998</v>
      </c>
      <c r="F60" s="7">
        <f>+F18</f>
        <v>0.020330992701192763</v>
      </c>
      <c r="G60" s="5"/>
      <c r="H60" s="5"/>
      <c r="I60" s="6">
        <f>SUM(I48:I59)</f>
        <v>8861744.489999998</v>
      </c>
      <c r="J60" s="6"/>
      <c r="K60" s="6"/>
      <c r="L60" s="33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2006</v>
      </c>
      <c r="O2" t="s">
        <v>3</v>
      </c>
      <c r="P2">
        <f>+B6</f>
        <v>2007</v>
      </c>
    </row>
    <row r="3" spans="1:9" ht="12.75">
      <c r="A3" s="13"/>
      <c r="B3" s="13"/>
      <c r="C3" s="13" t="s">
        <v>26</v>
      </c>
      <c r="D3" s="13">
        <f>+B6</f>
        <v>2007</v>
      </c>
      <c r="E3" s="13" t="s">
        <v>3</v>
      </c>
      <c r="F3" s="13">
        <f>+B6+1</f>
        <v>2008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5">
        <v>10</v>
      </c>
      <c r="B6" s="45">
        <v>2007</v>
      </c>
      <c r="C6" s="47">
        <v>325057.97</v>
      </c>
      <c r="D6" s="47">
        <v>9751.74</v>
      </c>
      <c r="E6" s="47">
        <v>315306.23</v>
      </c>
      <c r="F6" s="48" t="s">
        <v>72</v>
      </c>
      <c r="G6" s="45">
        <v>11</v>
      </c>
      <c r="H6" s="45">
        <v>2007</v>
      </c>
      <c r="I6" s="47">
        <v>315306.23</v>
      </c>
      <c r="M6">
        <f aca="true" t="shared" si="0" ref="M6:M17">IF(A6&gt;0,1,0)</f>
        <v>1</v>
      </c>
      <c r="N6" s="25">
        <f>DATE(B6,A6,1)</f>
        <v>39356</v>
      </c>
      <c r="O6" s="23">
        <f aca="true" t="shared" si="1" ref="O6:O17">IF(B6&gt;0,N6,"")</f>
        <v>39356</v>
      </c>
      <c r="R6" s="24">
        <f>IF(M6=1,(F6+1),"")</f>
        <v>0.9972</v>
      </c>
      <c r="S6" s="22">
        <f>IF(M6=1,C6/R6,"")</f>
        <v>325970.68792619335</v>
      </c>
    </row>
    <row r="7" spans="1:19" ht="12.75">
      <c r="A7" s="45">
        <v>11</v>
      </c>
      <c r="B7" s="45">
        <v>2007</v>
      </c>
      <c r="C7" s="47">
        <v>372476.45</v>
      </c>
      <c r="D7" s="47">
        <v>11174.29</v>
      </c>
      <c r="E7" s="47">
        <v>361302.16</v>
      </c>
      <c r="F7" s="48" t="s">
        <v>78</v>
      </c>
      <c r="G7" s="45">
        <v>12</v>
      </c>
      <c r="H7" s="45">
        <v>2007</v>
      </c>
      <c r="I7" s="47">
        <v>361302.16</v>
      </c>
      <c r="M7">
        <f t="shared" si="0"/>
        <v>1</v>
      </c>
      <c r="N7" s="25">
        <f aca="true" t="shared" si="2" ref="N7:N17">DATE(B7,A7,1)</f>
        <v>39387</v>
      </c>
      <c r="O7" s="23">
        <f t="shared" si="1"/>
        <v>39387</v>
      </c>
      <c r="R7" s="24">
        <f aca="true" t="shared" si="3" ref="R7:R17">IF(M7=1,(F7+1),"")</f>
        <v>1.0804</v>
      </c>
      <c r="S7" s="22">
        <f aca="true" t="shared" si="4" ref="S7:S17">IF(M7=1,C7/R7,"")</f>
        <v>344757.91373565345</v>
      </c>
    </row>
    <row r="8" spans="1:19" ht="12.75">
      <c r="A8" s="45">
        <v>12</v>
      </c>
      <c r="B8" s="45">
        <v>2007</v>
      </c>
      <c r="C8" s="47">
        <v>497375.61</v>
      </c>
      <c r="D8" s="47">
        <v>14921.27</v>
      </c>
      <c r="E8" s="47">
        <v>482454.34</v>
      </c>
      <c r="F8" s="48" t="s">
        <v>82</v>
      </c>
      <c r="G8" s="45">
        <v>1</v>
      </c>
      <c r="H8" s="45">
        <v>2008</v>
      </c>
      <c r="I8" s="47">
        <v>482454.34</v>
      </c>
      <c r="M8">
        <f t="shared" si="0"/>
        <v>1</v>
      </c>
      <c r="N8" s="25">
        <f t="shared" si="2"/>
        <v>39417</v>
      </c>
      <c r="O8" s="23">
        <f t="shared" si="1"/>
        <v>39417</v>
      </c>
      <c r="R8" s="24">
        <f t="shared" si="3"/>
        <v>1.0221</v>
      </c>
      <c r="S8" s="22">
        <f t="shared" si="4"/>
        <v>486621.27971822716</v>
      </c>
    </row>
    <row r="9" spans="1:19" ht="12.75">
      <c r="A9" s="45">
        <v>1</v>
      </c>
      <c r="B9" s="45">
        <v>2008</v>
      </c>
      <c r="C9" s="47">
        <v>594324.54</v>
      </c>
      <c r="D9" s="47">
        <v>17829.74</v>
      </c>
      <c r="E9" s="47">
        <v>576494.8</v>
      </c>
      <c r="F9" s="48" t="s">
        <v>86</v>
      </c>
      <c r="G9" s="45">
        <v>2</v>
      </c>
      <c r="H9" s="45">
        <v>2008</v>
      </c>
      <c r="I9" s="47">
        <v>576494.8</v>
      </c>
      <c r="M9">
        <f t="shared" si="0"/>
        <v>1</v>
      </c>
      <c r="N9" s="25">
        <f t="shared" si="2"/>
        <v>39448</v>
      </c>
      <c r="O9" s="23">
        <f t="shared" si="1"/>
        <v>39448</v>
      </c>
      <c r="R9" s="24">
        <f t="shared" si="3"/>
        <v>1.1486</v>
      </c>
      <c r="S9" s="22">
        <f t="shared" si="4"/>
        <v>517433.8673167334</v>
      </c>
    </row>
    <row r="10" spans="1:19" ht="12.75">
      <c r="A10" s="45">
        <v>2</v>
      </c>
      <c r="B10" s="45">
        <v>2008</v>
      </c>
      <c r="C10" s="47">
        <v>630671.49</v>
      </c>
      <c r="D10" s="47">
        <v>18920.14</v>
      </c>
      <c r="E10" s="47">
        <v>611751.35</v>
      </c>
      <c r="F10" s="48" t="s">
        <v>90</v>
      </c>
      <c r="G10" s="45">
        <v>3</v>
      </c>
      <c r="H10" s="45">
        <v>2008</v>
      </c>
      <c r="I10" s="47">
        <v>611751.35</v>
      </c>
      <c r="M10">
        <f t="shared" si="0"/>
        <v>1</v>
      </c>
      <c r="N10" s="25">
        <f t="shared" si="2"/>
        <v>39479</v>
      </c>
      <c r="O10" s="23">
        <f t="shared" si="1"/>
        <v>39479</v>
      </c>
      <c r="R10" s="24">
        <f t="shared" si="3"/>
        <v>1.0811</v>
      </c>
      <c r="S10" s="22">
        <f t="shared" si="4"/>
        <v>583360.9194339099</v>
      </c>
    </row>
    <row r="11" spans="1:19" ht="12.75">
      <c r="A11" s="45">
        <v>3</v>
      </c>
      <c r="B11" s="45">
        <v>2008</v>
      </c>
      <c r="C11" s="47">
        <v>573017.82</v>
      </c>
      <c r="D11" s="47">
        <v>17190.53</v>
      </c>
      <c r="E11" s="47">
        <v>555827.29</v>
      </c>
      <c r="F11" s="48" t="s">
        <v>94</v>
      </c>
      <c r="G11" s="45">
        <v>4</v>
      </c>
      <c r="H11" s="45">
        <v>2008</v>
      </c>
      <c r="I11" s="47">
        <v>555827.29</v>
      </c>
      <c r="M11">
        <f t="shared" si="0"/>
        <v>1</v>
      </c>
      <c r="N11" s="25">
        <f t="shared" si="2"/>
        <v>39508</v>
      </c>
      <c r="O11" s="23">
        <f t="shared" si="1"/>
        <v>39508</v>
      </c>
      <c r="R11" s="24">
        <f t="shared" si="3"/>
        <v>0.9342</v>
      </c>
      <c r="S11" s="22">
        <f t="shared" si="4"/>
        <v>613378.0989081566</v>
      </c>
    </row>
    <row r="12" spans="1:19" ht="12.75">
      <c r="A12" s="45">
        <v>4</v>
      </c>
      <c r="B12" s="45">
        <v>2008</v>
      </c>
      <c r="C12" s="47">
        <v>586740.6</v>
      </c>
      <c r="D12" s="47">
        <v>17602.22</v>
      </c>
      <c r="E12" s="47">
        <v>569138.38</v>
      </c>
      <c r="F12" s="48" t="s">
        <v>98</v>
      </c>
      <c r="G12" s="45">
        <v>5</v>
      </c>
      <c r="H12" s="45">
        <v>2008</v>
      </c>
      <c r="I12" s="47">
        <v>569138.38</v>
      </c>
      <c r="M12">
        <f t="shared" si="0"/>
        <v>1</v>
      </c>
      <c r="N12" s="25">
        <f t="shared" si="2"/>
        <v>39539</v>
      </c>
      <c r="O12" s="23">
        <f t="shared" si="1"/>
        <v>39539</v>
      </c>
      <c r="R12" s="24">
        <f t="shared" si="3"/>
        <v>0.9896</v>
      </c>
      <c r="S12" s="22">
        <f t="shared" si="4"/>
        <v>592906.8310428455</v>
      </c>
    </row>
    <row r="13" spans="1:19" ht="12.75">
      <c r="A13" s="45">
        <v>5</v>
      </c>
      <c r="B13" s="45">
        <v>2008</v>
      </c>
      <c r="C13" s="47">
        <v>581157.87</v>
      </c>
      <c r="D13" s="47">
        <v>17434.74</v>
      </c>
      <c r="E13" s="47">
        <v>563723.13</v>
      </c>
      <c r="F13" s="48" t="s">
        <v>102</v>
      </c>
      <c r="G13" s="45">
        <v>6</v>
      </c>
      <c r="H13" s="45">
        <v>2008</v>
      </c>
      <c r="I13" s="47">
        <v>563723.13</v>
      </c>
      <c r="M13">
        <f t="shared" si="0"/>
        <v>1</v>
      </c>
      <c r="N13" s="25">
        <f t="shared" si="2"/>
        <v>39569</v>
      </c>
      <c r="O13" s="23">
        <f t="shared" si="1"/>
        <v>39569</v>
      </c>
      <c r="R13" s="24">
        <f t="shared" si="3"/>
        <v>1.1099</v>
      </c>
      <c r="S13" s="22">
        <f t="shared" si="4"/>
        <v>523612.82097486255</v>
      </c>
    </row>
    <row r="14" spans="1:19" ht="12.75">
      <c r="A14" s="45">
        <v>6</v>
      </c>
      <c r="B14" s="45">
        <v>2008</v>
      </c>
      <c r="C14" s="47">
        <v>553673.48</v>
      </c>
      <c r="D14" s="47">
        <v>16610.2</v>
      </c>
      <c r="E14" s="47">
        <v>537063.28</v>
      </c>
      <c r="F14" s="48" t="s">
        <v>106</v>
      </c>
      <c r="G14" s="45">
        <v>7</v>
      </c>
      <c r="H14" s="45">
        <v>2008</v>
      </c>
      <c r="I14" s="47">
        <v>537063.28</v>
      </c>
      <c r="M14">
        <f t="shared" si="0"/>
        <v>1</v>
      </c>
      <c r="N14" s="25">
        <f t="shared" si="2"/>
        <v>39600</v>
      </c>
      <c r="O14" s="23">
        <f t="shared" si="1"/>
        <v>39600</v>
      </c>
      <c r="R14" s="24">
        <f t="shared" si="3"/>
        <v>0.9594</v>
      </c>
      <c r="S14" s="22">
        <f t="shared" si="4"/>
        <v>577103.8982697519</v>
      </c>
    </row>
    <row r="15" spans="1:19" ht="12.75">
      <c r="A15" s="45">
        <v>7</v>
      </c>
      <c r="B15" s="45">
        <v>2008</v>
      </c>
      <c r="C15" s="47">
        <v>418926.99</v>
      </c>
      <c r="D15" s="47">
        <v>12567.81</v>
      </c>
      <c r="E15" s="47">
        <v>406359.18</v>
      </c>
      <c r="F15" s="48" t="s">
        <v>110</v>
      </c>
      <c r="G15" s="45">
        <v>8</v>
      </c>
      <c r="H15" s="45">
        <v>2008</v>
      </c>
      <c r="I15" s="47">
        <v>406359.18</v>
      </c>
      <c r="M15">
        <f t="shared" si="0"/>
        <v>1</v>
      </c>
      <c r="N15" s="25">
        <f t="shared" si="2"/>
        <v>39630</v>
      </c>
      <c r="O15" s="23">
        <f t="shared" si="1"/>
        <v>39630</v>
      </c>
      <c r="R15" s="24">
        <f t="shared" si="3"/>
        <v>1.0381</v>
      </c>
      <c r="S15" s="22">
        <f t="shared" si="4"/>
        <v>403551.6713226086</v>
      </c>
    </row>
    <row r="16" spans="1:19" ht="12.75">
      <c r="A16" s="45">
        <v>8</v>
      </c>
      <c r="B16" s="45">
        <v>2008</v>
      </c>
      <c r="C16" s="47">
        <v>352285.32</v>
      </c>
      <c r="D16" s="47">
        <v>10568.56</v>
      </c>
      <c r="E16" s="47">
        <v>341716.76</v>
      </c>
      <c r="F16" s="48" t="s">
        <v>113</v>
      </c>
      <c r="G16" s="45">
        <v>9</v>
      </c>
      <c r="H16" s="45">
        <v>2008</v>
      </c>
      <c r="I16" s="47">
        <v>341716.76</v>
      </c>
      <c r="M16">
        <f t="shared" si="0"/>
        <v>1</v>
      </c>
      <c r="N16" s="25">
        <f t="shared" si="2"/>
        <v>39661</v>
      </c>
      <c r="O16" s="23">
        <f t="shared" si="1"/>
        <v>39661</v>
      </c>
      <c r="R16" s="24">
        <f t="shared" si="3"/>
        <v>0.858</v>
      </c>
      <c r="S16" s="22">
        <f t="shared" si="4"/>
        <v>410588.9510489511</v>
      </c>
    </row>
    <row r="17" spans="1:19" s="46" customFormat="1" ht="12.75">
      <c r="A17" s="45">
        <v>9</v>
      </c>
      <c r="B17" s="45">
        <v>2008</v>
      </c>
      <c r="C17" s="47">
        <v>352766.07</v>
      </c>
      <c r="D17" s="47">
        <v>10582.98</v>
      </c>
      <c r="E17" s="47">
        <v>342183.09</v>
      </c>
      <c r="F17" s="48" t="s">
        <v>116</v>
      </c>
      <c r="G17" s="45">
        <v>10</v>
      </c>
      <c r="H17" s="45">
        <v>2008</v>
      </c>
      <c r="I17" s="47">
        <v>342183.09</v>
      </c>
      <c r="M17" s="46">
        <f t="shared" si="0"/>
        <v>1</v>
      </c>
      <c r="N17" s="57">
        <f t="shared" si="2"/>
        <v>39692</v>
      </c>
      <c r="O17" s="58">
        <f t="shared" si="1"/>
        <v>39692</v>
      </c>
      <c r="R17" s="59">
        <f t="shared" si="3"/>
        <v>0.8195</v>
      </c>
      <c r="S17" s="60">
        <f t="shared" si="4"/>
        <v>430465.00305064063</v>
      </c>
    </row>
    <row r="18" spans="1:19" ht="12.75">
      <c r="A18" s="17"/>
      <c r="B18" s="17"/>
      <c r="C18" s="18">
        <f>SUM(C6:C17)</f>
        <v>5838474.210000001</v>
      </c>
      <c r="D18" s="18">
        <f>SUM(D6:D17)</f>
        <v>175154.22000000003</v>
      </c>
      <c r="E18" s="18">
        <f>SUM(E6:E17)</f>
        <v>5663319.989999999</v>
      </c>
      <c r="F18" s="19">
        <f>(C18/S18)-1</f>
        <v>0.004943802684608256</v>
      </c>
      <c r="G18" s="17"/>
      <c r="H18" s="17"/>
      <c r="I18" s="18">
        <f>SUM(I6:I17)</f>
        <v>5663319.989999999</v>
      </c>
      <c r="M18">
        <f>SUM(M6:M17)</f>
        <v>12</v>
      </c>
      <c r="O18" s="2">
        <f>(F6+F7+F8+F9+F10+F11+F12+F13+F14+F15+F16+F17)/M18</f>
        <v>0.003175000000000004</v>
      </c>
      <c r="S18" s="22">
        <f>SUM(S6:S17)</f>
        <v>5809751.942748533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2007</v>
      </c>
      <c r="E24" s="14" t="s">
        <v>3</v>
      </c>
      <c r="F24" s="14">
        <f>+B27+1</f>
        <v>2008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45">
        <v>11</v>
      </c>
      <c r="B27" s="45">
        <v>2007</v>
      </c>
      <c r="C27" s="47">
        <v>9459.19</v>
      </c>
      <c r="D27" s="47">
        <v>305847.04</v>
      </c>
      <c r="E27" s="47">
        <v>8333.33</v>
      </c>
      <c r="F27" s="47">
        <v>297513.71</v>
      </c>
      <c r="G27" s="47">
        <v>315306.23</v>
      </c>
    </row>
    <row r="28" spans="1:7" ht="12.75">
      <c r="A28" s="45">
        <v>12</v>
      </c>
      <c r="B28" s="45">
        <v>2007</v>
      </c>
      <c r="C28" s="47">
        <v>10839.06</v>
      </c>
      <c r="D28" s="47">
        <v>350463.09</v>
      </c>
      <c r="E28" s="47">
        <v>8333.33</v>
      </c>
      <c r="F28" s="47">
        <v>342129.76</v>
      </c>
      <c r="G28" s="47">
        <v>361302.16</v>
      </c>
    </row>
    <row r="29" spans="1:7" ht="12.75">
      <c r="A29" s="45">
        <v>1</v>
      </c>
      <c r="B29" s="45">
        <v>2008</v>
      </c>
      <c r="C29" s="47">
        <v>14473.63</v>
      </c>
      <c r="D29" s="47">
        <v>467980.71</v>
      </c>
      <c r="E29" s="47">
        <v>8333.33</v>
      </c>
      <c r="F29" s="47">
        <v>459647.38</v>
      </c>
      <c r="G29" s="47">
        <v>482454.34</v>
      </c>
    </row>
    <row r="30" spans="1:7" ht="12.75">
      <c r="A30" s="45">
        <v>2</v>
      </c>
      <c r="B30" s="45">
        <v>2008</v>
      </c>
      <c r="C30" s="47">
        <v>17294.84</v>
      </c>
      <c r="D30" s="47">
        <v>559199.96</v>
      </c>
      <c r="E30" s="47">
        <v>8333.33</v>
      </c>
      <c r="F30" s="47">
        <v>550866.63</v>
      </c>
      <c r="G30" s="47">
        <v>576494.8</v>
      </c>
    </row>
    <row r="31" spans="1:7" ht="12.75">
      <c r="A31" s="45">
        <v>3</v>
      </c>
      <c r="B31" s="45">
        <v>2008</v>
      </c>
      <c r="C31" s="47">
        <v>18352.54</v>
      </c>
      <c r="D31" s="47">
        <v>593398.8</v>
      </c>
      <c r="E31" s="47">
        <v>8333.33</v>
      </c>
      <c r="F31" s="47">
        <v>585065.47</v>
      </c>
      <c r="G31" s="47">
        <v>611751.35</v>
      </c>
    </row>
    <row r="32" spans="1:7" ht="12.75">
      <c r="A32" s="45">
        <v>4</v>
      </c>
      <c r="B32" s="45">
        <v>2008</v>
      </c>
      <c r="C32" s="47">
        <v>16674.82</v>
      </c>
      <c r="D32" s="47">
        <v>539152.47</v>
      </c>
      <c r="E32" s="47">
        <v>8333.33</v>
      </c>
      <c r="F32" s="47">
        <v>530819.14</v>
      </c>
      <c r="G32" s="47">
        <v>555827.29</v>
      </c>
    </row>
    <row r="33" spans="1:7" ht="12.75">
      <c r="A33" s="45">
        <v>5</v>
      </c>
      <c r="B33" s="45">
        <v>2008</v>
      </c>
      <c r="C33" s="47">
        <v>17074.15</v>
      </c>
      <c r="D33" s="47">
        <v>552064.23</v>
      </c>
      <c r="E33" s="47">
        <v>8333.33</v>
      </c>
      <c r="F33" s="47">
        <v>543730.9</v>
      </c>
      <c r="G33" s="47">
        <v>569138.38</v>
      </c>
    </row>
    <row r="34" spans="1:7" ht="12.75">
      <c r="A34" s="45">
        <v>6</v>
      </c>
      <c r="B34" s="45">
        <v>2008</v>
      </c>
      <c r="C34" s="47">
        <v>16911.69</v>
      </c>
      <c r="D34" s="47">
        <v>546811.44</v>
      </c>
      <c r="E34" s="47">
        <v>8333.33</v>
      </c>
      <c r="F34" s="47">
        <v>538478.11</v>
      </c>
      <c r="G34" s="47">
        <v>563723.13</v>
      </c>
    </row>
    <row r="35" spans="1:7" ht="12.75">
      <c r="A35" s="45">
        <v>7</v>
      </c>
      <c r="B35" s="45">
        <v>2008</v>
      </c>
      <c r="C35" s="47">
        <v>16111.9</v>
      </c>
      <c r="D35" s="47">
        <v>520951.38</v>
      </c>
      <c r="E35" s="47">
        <v>8333.33</v>
      </c>
      <c r="F35" s="47">
        <v>512618.05</v>
      </c>
      <c r="G35" s="47">
        <v>537063.28</v>
      </c>
    </row>
    <row r="36" spans="1:7" ht="12.75">
      <c r="A36" s="45">
        <v>8</v>
      </c>
      <c r="B36" s="45">
        <v>2008</v>
      </c>
      <c r="C36" s="47">
        <v>12190.78</v>
      </c>
      <c r="D36" s="47">
        <v>394168.4</v>
      </c>
      <c r="E36" s="47">
        <v>8333.33</v>
      </c>
      <c r="F36" s="47">
        <v>385835.07</v>
      </c>
      <c r="G36" s="47">
        <v>406359.18</v>
      </c>
    </row>
    <row r="37" spans="1:7" ht="12.75">
      <c r="A37" s="45">
        <v>9</v>
      </c>
      <c r="B37" s="45">
        <v>2008</v>
      </c>
      <c r="C37" s="29">
        <v>10251.5</v>
      </c>
      <c r="D37" s="29">
        <v>331465.26</v>
      </c>
      <c r="E37" s="29">
        <v>8333.37</v>
      </c>
      <c r="F37" s="29">
        <v>323131.89</v>
      </c>
      <c r="G37" s="29">
        <v>341716.76</v>
      </c>
    </row>
    <row r="38" spans="1:7" ht="12.75">
      <c r="A38" s="45">
        <v>10</v>
      </c>
      <c r="B38" s="45">
        <v>2008</v>
      </c>
      <c r="C38" s="29">
        <v>10265.4927</v>
      </c>
      <c r="D38" s="29">
        <f>+I17-C38</f>
        <v>331917.5973</v>
      </c>
      <c r="E38" s="29">
        <v>8333.37</v>
      </c>
      <c r="F38" s="29">
        <f>+D38-E38</f>
        <v>323584.2273</v>
      </c>
      <c r="G38" s="29">
        <f>+F38+E38+C38</f>
        <v>342183.09</v>
      </c>
    </row>
    <row r="39" spans="1:7" ht="12.75">
      <c r="A39" s="14"/>
      <c r="B39" s="14"/>
      <c r="C39" s="15">
        <f>SUM(C27:C38)</f>
        <v>169899.5927</v>
      </c>
      <c r="D39" s="15">
        <f>SUM(D27:D38)</f>
        <v>5493420.3773</v>
      </c>
      <c r="E39" s="15">
        <f>SUM(E27:E38)</f>
        <v>100000.04</v>
      </c>
      <c r="F39" s="15">
        <f>SUM(F27:F38)</f>
        <v>5393420.337300001</v>
      </c>
      <c r="G39" s="15">
        <f>SUM(G27:G38)</f>
        <v>5663319.989999999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2007</v>
      </c>
      <c r="E73" s="13" t="s">
        <v>3</v>
      </c>
      <c r="F73" s="13">
        <f>+B6+1</f>
        <v>2008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61</v>
      </c>
      <c r="H75" s="13"/>
      <c r="I75" s="13"/>
    </row>
    <row r="76" spans="1:13" ht="12.75">
      <c r="A76">
        <v>1</v>
      </c>
      <c r="B76" t="s">
        <v>75</v>
      </c>
      <c r="C76" s="26">
        <f>+C6+C7+C8</f>
        <v>1194910.0299999998</v>
      </c>
      <c r="D76" s="26">
        <f>+D6+D7+D8</f>
        <v>35847.3</v>
      </c>
      <c r="E76" s="26">
        <f>+E6+E7+E8</f>
        <v>1159062.73</v>
      </c>
      <c r="F76" s="34">
        <f>(F6+F7+F8)/M76</f>
        <v>0.03323333333333334</v>
      </c>
      <c r="G76">
        <f aca="true" t="shared" si="5" ref="G76:H79">+A76</f>
        <v>1</v>
      </c>
      <c r="H76" t="str">
        <f t="shared" si="5"/>
        <v> 2007-2008</v>
      </c>
      <c r="I76" s="26">
        <f>+I6+I7+I8</f>
        <v>1159062.73</v>
      </c>
      <c r="M76">
        <f>+M6+M7+M8</f>
        <v>3</v>
      </c>
    </row>
    <row r="77" spans="1:13" ht="12.75">
      <c r="A77">
        <v>2</v>
      </c>
      <c r="B77" t="str">
        <f>+B76</f>
        <v> 2007-2008</v>
      </c>
      <c r="C77" s="26">
        <f>+C9+C10+C11</f>
        <v>1798013.85</v>
      </c>
      <c r="D77" s="26">
        <f>+D9+D10+D11</f>
        <v>53940.41</v>
      </c>
      <c r="E77" s="26">
        <f>+E9+E10+E11</f>
        <v>1744073.44</v>
      </c>
      <c r="F77" s="34">
        <f>(F9+F10+F11)/M77</f>
        <v>0.05463333333333334</v>
      </c>
      <c r="G77">
        <f t="shared" si="5"/>
        <v>2</v>
      </c>
      <c r="H77" t="str">
        <f t="shared" si="5"/>
        <v> 2007-2008</v>
      </c>
      <c r="I77" s="1">
        <f>+I9+I10+I11</f>
        <v>1744073.44</v>
      </c>
      <c r="M77">
        <f>+M9+M10+M11</f>
        <v>3</v>
      </c>
    </row>
    <row r="78" spans="1:13" ht="12.75">
      <c r="A78">
        <v>3</v>
      </c>
      <c r="B78" t="str">
        <f>+B76</f>
        <v> 2007-2008</v>
      </c>
      <c r="C78" s="26">
        <f>+C12+C13+C14</f>
        <v>1721571.95</v>
      </c>
      <c r="D78" s="26">
        <f>+D12+D13+D14</f>
        <v>51647.16</v>
      </c>
      <c r="E78" s="26">
        <f>+E12+E13+E14</f>
        <v>1669924.79</v>
      </c>
      <c r="F78" s="34">
        <f>(F12+F13+F14)/M78</f>
        <v>0.019633333333333336</v>
      </c>
      <c r="G78">
        <f t="shared" si="5"/>
        <v>3</v>
      </c>
      <c r="H78" t="str">
        <f t="shared" si="5"/>
        <v> 2007-2008</v>
      </c>
      <c r="I78" s="26">
        <f>+I12+I13+I14</f>
        <v>1669924.79</v>
      </c>
      <c r="M78">
        <f>+M12+M13+M14</f>
        <v>3</v>
      </c>
    </row>
    <row r="79" spans="1:13" ht="12.75">
      <c r="A79">
        <v>4</v>
      </c>
      <c r="B79" t="str">
        <f>+B76</f>
        <v> 2007-2008</v>
      </c>
      <c r="C79" s="56">
        <f>+C15+C16+C17</f>
        <v>1123978.3800000001</v>
      </c>
      <c r="D79" s="56">
        <f>+D15+D16+D17</f>
        <v>33719.35</v>
      </c>
      <c r="E79" s="56">
        <f>+E15+E16+E17</f>
        <v>1090259.03</v>
      </c>
      <c r="F79" s="34"/>
      <c r="G79">
        <f t="shared" si="5"/>
        <v>4</v>
      </c>
      <c r="H79" t="str">
        <f t="shared" si="5"/>
        <v> 2007-2008</v>
      </c>
      <c r="I79" s="1">
        <f>+I11+I12+I13</f>
        <v>1688688.7999999998</v>
      </c>
      <c r="M79">
        <f>+M15+M16+M17</f>
        <v>3</v>
      </c>
    </row>
    <row r="80" spans="1:9" ht="12.75">
      <c r="A80" s="13" t="s">
        <v>63</v>
      </c>
      <c r="B80" s="13"/>
      <c r="C80" s="38">
        <f>SUM(C76:C79)</f>
        <v>5838474.21</v>
      </c>
      <c r="D80" s="38">
        <f>SUM(D76:D79)</f>
        <v>175154.22</v>
      </c>
      <c r="E80" s="38">
        <f>SUM(E76:E79)</f>
        <v>5663319.99</v>
      </c>
      <c r="F80" s="39">
        <f>+F18</f>
        <v>0.004943802684608256</v>
      </c>
      <c r="G80" s="13"/>
      <c r="H80" s="13"/>
      <c r="I80" s="38">
        <f>SUM(I76:I79)</f>
        <v>6261749.76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2007</v>
      </c>
      <c r="E87" s="14" t="s">
        <v>3</v>
      </c>
      <c r="F87" s="14">
        <f>+B6+1</f>
        <v>2008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75</v>
      </c>
      <c r="C90" s="40">
        <f>+C27+C28+C29</f>
        <v>34771.88</v>
      </c>
      <c r="D90" s="40">
        <f>+D27+D28+D29</f>
        <v>1124290.84</v>
      </c>
      <c r="E90" s="40">
        <f>+E27+E28+E29</f>
        <v>24999.989999999998</v>
      </c>
      <c r="F90" s="40">
        <f>+F27+F28+F29</f>
        <v>1099290.85</v>
      </c>
      <c r="G90" s="40">
        <f>+G27+G28+G29</f>
        <v>1159062.73</v>
      </c>
    </row>
    <row r="91" spans="1:7" ht="12.75">
      <c r="A91">
        <v>2</v>
      </c>
      <c r="B91" t="str">
        <f>+B90</f>
        <v> 2007-2008</v>
      </c>
      <c r="C91" s="40">
        <f>+C30+C31+C32</f>
        <v>52322.200000000004</v>
      </c>
      <c r="D91" s="40">
        <f>+D30+D31+D32</f>
        <v>1691751.23</v>
      </c>
      <c r="E91" s="40">
        <f>+E30+E31+E32</f>
        <v>24999.989999999998</v>
      </c>
      <c r="F91" s="40">
        <f>+F30+F31+F32</f>
        <v>1666751.2400000002</v>
      </c>
      <c r="G91" s="40">
        <f>+G30+G31+G32</f>
        <v>1744073.44</v>
      </c>
    </row>
    <row r="92" spans="1:7" ht="12.75">
      <c r="A92">
        <v>3</v>
      </c>
      <c r="B92" t="str">
        <f>+B90</f>
        <v> 2007-2008</v>
      </c>
      <c r="C92" s="40">
        <f>+C33+C34+C35</f>
        <v>50097.74</v>
      </c>
      <c r="D92" s="40">
        <f>+D33+D34+D35</f>
        <v>1619827.0499999998</v>
      </c>
      <c r="E92" s="40">
        <f>+E33+E34+E35</f>
        <v>24999.989999999998</v>
      </c>
      <c r="F92" s="40">
        <f>+F33+F34+F35</f>
        <v>1594827.06</v>
      </c>
      <c r="G92" s="40">
        <f>+G33+G34+G35</f>
        <v>1669924.79</v>
      </c>
    </row>
    <row r="93" spans="1:7" ht="12.75">
      <c r="A93">
        <v>4</v>
      </c>
      <c r="B93" t="str">
        <f>+B90</f>
        <v> 2007-2008</v>
      </c>
      <c r="C93" s="40">
        <f>+C36+C37+C38</f>
        <v>32707.7727</v>
      </c>
      <c r="D93" s="40">
        <f>+D36+D37+D38</f>
        <v>1057551.2573000002</v>
      </c>
      <c r="E93" s="40">
        <f>+E36+E37+E38</f>
        <v>25000.07</v>
      </c>
      <c r="F93" s="40">
        <f>+F36+F37+F38</f>
        <v>1032551.1873</v>
      </c>
      <c r="G93" s="40">
        <f>+G36+G37+G38</f>
        <v>1090259.03</v>
      </c>
    </row>
    <row r="94" spans="1:7" ht="12.75">
      <c r="A94" s="13" t="s">
        <v>63</v>
      </c>
      <c r="B94" s="13"/>
      <c r="C94" s="38">
        <f>SUM(C90:C93)</f>
        <v>169899.5927</v>
      </c>
      <c r="D94" s="38">
        <f>SUM(D90:D93)</f>
        <v>5493420.3773</v>
      </c>
      <c r="E94" s="38">
        <f>SUM(E90:E93)</f>
        <v>100000.04000000001</v>
      </c>
      <c r="F94" s="38">
        <f>SUM(F90:F93)</f>
        <v>5393420.337300001</v>
      </c>
      <c r="G94" s="38">
        <f>SUM(G90:G93)</f>
        <v>5663319.99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28125" style="0" customWidth="1"/>
    <col min="3" max="3" width="14.8515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2006</v>
      </c>
      <c r="S1" t="s">
        <v>3</v>
      </c>
      <c r="T1">
        <f>+B7</f>
        <v>2007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2007</v>
      </c>
      <c r="F4" s="14" t="s">
        <v>3</v>
      </c>
      <c r="G4" s="14">
        <f>+B7+1</f>
        <v>2008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5">
        <v>10</v>
      </c>
      <c r="B7" s="45">
        <v>2007</v>
      </c>
      <c r="C7" s="47">
        <v>1116336.5</v>
      </c>
      <c r="D7" s="47">
        <v>33490.1</v>
      </c>
      <c r="E7" s="47">
        <v>1082846.41</v>
      </c>
      <c r="F7" s="48" t="s">
        <v>73</v>
      </c>
      <c r="G7" s="45">
        <v>11</v>
      </c>
      <c r="H7" s="45">
        <v>2007</v>
      </c>
      <c r="I7" s="47">
        <v>920419.44</v>
      </c>
      <c r="J7" s="47">
        <v>162426.96</v>
      </c>
      <c r="N7" s="53">
        <v>0.0557</v>
      </c>
      <c r="P7">
        <f>IF(I7&gt;0,1,0)</f>
        <v>1</v>
      </c>
      <c r="Q7" s="25">
        <f>DATE(B7,A7,1)</f>
        <v>39356</v>
      </c>
      <c r="R7" s="23">
        <f aca="true" t="shared" si="0" ref="R7:R18">IF(E7&gt;0,Q7,"")</f>
        <v>39356</v>
      </c>
      <c r="T7" s="24">
        <f>IF(P7=1,(F7+1),"")</f>
        <v>1.0379</v>
      </c>
      <c r="U7" s="22">
        <f>IF(P7=1,C7/T7,"")</f>
        <v>1075572.3094710473</v>
      </c>
      <c r="V7" s="22"/>
      <c r="X7" s="22">
        <f>IF(P7=1,E7/T7,"")</f>
        <v>1043305.1450043356</v>
      </c>
      <c r="Y7" s="22">
        <f>IF(P7=1,X7*0.85,"")</f>
        <v>886809.3732536852</v>
      </c>
      <c r="Z7" s="22">
        <f>IF(P7=1,X7*0.15,"")</f>
        <v>156495.77175065034</v>
      </c>
    </row>
    <row r="8" spans="1:26" ht="12.75">
      <c r="A8" s="45">
        <v>11</v>
      </c>
      <c r="B8" s="45">
        <v>2007</v>
      </c>
      <c r="C8" s="47">
        <v>1031827.21</v>
      </c>
      <c r="D8" s="47">
        <v>30954.82</v>
      </c>
      <c r="E8" s="47">
        <v>1000872.39</v>
      </c>
      <c r="F8" s="48" t="s">
        <v>79</v>
      </c>
      <c r="G8" s="45">
        <v>12</v>
      </c>
      <c r="H8" s="45">
        <v>2007</v>
      </c>
      <c r="I8" s="47">
        <v>850741.53</v>
      </c>
      <c r="J8" s="47">
        <v>150130.86</v>
      </c>
      <c r="P8">
        <f aca="true" t="shared" si="1" ref="P8:P18">IF(I8&gt;0,1,0)</f>
        <v>1</v>
      </c>
      <c r="Q8" s="25">
        <f aca="true" t="shared" si="2" ref="Q8:Q18">DATE(B8,A8,1)</f>
        <v>39387</v>
      </c>
      <c r="R8" s="23">
        <f t="shared" si="0"/>
        <v>39387</v>
      </c>
      <c r="T8" s="24">
        <f aca="true" t="shared" si="3" ref="T8:T18">IF(P8=1,(F8+1),"")</f>
        <v>0.9513</v>
      </c>
      <c r="U8" s="22">
        <f aca="true" t="shared" si="4" ref="U8:U18">IF(P8=1,C8/T8,"")</f>
        <v>1084649.64785031</v>
      </c>
      <c r="V8" s="22"/>
      <c r="X8" s="22">
        <f aca="true" t="shared" si="5" ref="X8:X18">IF(P8=1,E8/T8,"")</f>
        <v>1052110.1545253864</v>
      </c>
      <c r="Y8" s="22">
        <f aca="true" t="shared" si="6" ref="Y8:Y18">IF(P8=1,X8*0.85,"")</f>
        <v>894293.6313465784</v>
      </c>
      <c r="Z8" s="22">
        <f aca="true" t="shared" si="7" ref="Z8:Z18">IF(P8=1,X8*0.15,"")</f>
        <v>157816.52317880795</v>
      </c>
    </row>
    <row r="9" spans="1:26" ht="12.75">
      <c r="A9" s="45">
        <v>12</v>
      </c>
      <c r="B9" s="45">
        <v>2007</v>
      </c>
      <c r="C9" s="47">
        <v>1280801.38</v>
      </c>
      <c r="D9" s="47">
        <v>38424.04</v>
      </c>
      <c r="E9" s="47">
        <v>1242377.34</v>
      </c>
      <c r="F9" s="48" t="s">
        <v>83</v>
      </c>
      <c r="G9" s="45">
        <v>1</v>
      </c>
      <c r="H9" s="45">
        <v>2008</v>
      </c>
      <c r="I9" s="47">
        <v>1056020.74</v>
      </c>
      <c r="J9" s="47">
        <v>186356.6</v>
      </c>
      <c r="P9">
        <f t="shared" si="1"/>
        <v>1</v>
      </c>
      <c r="Q9" s="25">
        <f t="shared" si="2"/>
        <v>39417</v>
      </c>
      <c r="R9" s="23">
        <f t="shared" si="0"/>
        <v>39417</v>
      </c>
      <c r="T9" s="24">
        <f t="shared" si="3"/>
        <v>1.1869</v>
      </c>
      <c r="U9" s="22">
        <f t="shared" si="4"/>
        <v>1079114.8201196392</v>
      </c>
      <c r="V9" s="22"/>
      <c r="X9" s="22">
        <f t="shared" si="5"/>
        <v>1046741.3766955936</v>
      </c>
      <c r="Y9" s="22">
        <f t="shared" si="6"/>
        <v>889730.1701912546</v>
      </c>
      <c r="Z9" s="22">
        <f t="shared" si="7"/>
        <v>157011.20650433903</v>
      </c>
    </row>
    <row r="10" spans="1:26" ht="12.75">
      <c r="A10" s="45">
        <v>1</v>
      </c>
      <c r="B10" s="45">
        <v>2008</v>
      </c>
      <c r="C10" s="47">
        <v>1271232.61</v>
      </c>
      <c r="D10" s="47">
        <v>38136.98</v>
      </c>
      <c r="E10" s="47">
        <v>1233095.63</v>
      </c>
      <c r="F10" s="48" t="s">
        <v>87</v>
      </c>
      <c r="G10" s="45">
        <v>2</v>
      </c>
      <c r="H10" s="45">
        <v>2008</v>
      </c>
      <c r="I10" s="47">
        <v>1048131.29</v>
      </c>
      <c r="J10" s="47">
        <v>184964.34</v>
      </c>
      <c r="P10">
        <f t="shared" si="1"/>
        <v>1</v>
      </c>
      <c r="Q10" s="25">
        <f t="shared" si="2"/>
        <v>39448</v>
      </c>
      <c r="R10" s="23">
        <f t="shared" si="0"/>
        <v>39448</v>
      </c>
      <c r="T10" s="24">
        <f t="shared" si="3"/>
        <v>0.9482</v>
      </c>
      <c r="U10" s="22">
        <f t="shared" si="4"/>
        <v>1340679.824931449</v>
      </c>
      <c r="V10" s="22"/>
      <c r="X10" s="22">
        <f t="shared" si="5"/>
        <v>1300459.4283906347</v>
      </c>
      <c r="Y10" s="22">
        <f t="shared" si="6"/>
        <v>1105390.5141320394</v>
      </c>
      <c r="Z10" s="22">
        <f t="shared" si="7"/>
        <v>195068.9142585952</v>
      </c>
    </row>
    <row r="11" spans="1:26" ht="12.75">
      <c r="A11" s="45">
        <v>2</v>
      </c>
      <c r="B11" s="45">
        <v>2008</v>
      </c>
      <c r="C11" s="47">
        <v>1336278.34</v>
      </c>
      <c r="D11" s="47">
        <v>40088.35</v>
      </c>
      <c r="E11" s="47">
        <v>1296189.99</v>
      </c>
      <c r="F11" s="48" t="s">
        <v>91</v>
      </c>
      <c r="G11" s="45">
        <v>3</v>
      </c>
      <c r="H11" s="45">
        <v>2008</v>
      </c>
      <c r="I11" s="47">
        <v>1101761.49</v>
      </c>
      <c r="J11" s="47">
        <v>194428.5</v>
      </c>
      <c r="P11">
        <f t="shared" si="1"/>
        <v>1</v>
      </c>
      <c r="Q11" s="25">
        <f t="shared" si="2"/>
        <v>39479</v>
      </c>
      <c r="R11" s="23">
        <f t="shared" si="0"/>
        <v>39479</v>
      </c>
      <c r="T11" s="24">
        <f t="shared" si="3"/>
        <v>1.0926</v>
      </c>
      <c r="U11" s="22">
        <f t="shared" si="4"/>
        <v>1223026.1211788396</v>
      </c>
      <c r="V11" s="22"/>
      <c r="X11" s="22">
        <f t="shared" si="5"/>
        <v>1186335.3377265239</v>
      </c>
      <c r="Y11" s="22">
        <f t="shared" si="6"/>
        <v>1008385.0370675452</v>
      </c>
      <c r="Z11" s="22">
        <f t="shared" si="7"/>
        <v>177950.30065897858</v>
      </c>
    </row>
    <row r="12" spans="1:26" ht="12.75">
      <c r="A12" s="45">
        <v>3</v>
      </c>
      <c r="B12" s="45">
        <v>2008</v>
      </c>
      <c r="C12" s="47">
        <v>1260739.64</v>
      </c>
      <c r="D12" s="47">
        <v>37822.19</v>
      </c>
      <c r="E12" s="47">
        <v>1222917.45</v>
      </c>
      <c r="F12" s="48" t="s">
        <v>95</v>
      </c>
      <c r="G12" s="45">
        <v>4</v>
      </c>
      <c r="H12" s="45">
        <v>2008</v>
      </c>
      <c r="I12" s="47">
        <v>1039479.83</v>
      </c>
      <c r="J12" s="47">
        <v>183437.62</v>
      </c>
      <c r="P12">
        <f t="shared" si="1"/>
        <v>1</v>
      </c>
      <c r="Q12" s="25">
        <f t="shared" si="2"/>
        <v>39508</v>
      </c>
      <c r="R12" s="23">
        <f t="shared" si="0"/>
        <v>39508</v>
      </c>
      <c r="T12" s="24">
        <f t="shared" si="3"/>
        <v>0.9331</v>
      </c>
      <c r="U12" s="22">
        <f t="shared" si="4"/>
        <v>1351130.2539920693</v>
      </c>
      <c r="V12" s="22"/>
      <c r="X12" s="22">
        <f t="shared" si="5"/>
        <v>1310596.34551495</v>
      </c>
      <c r="Y12" s="22">
        <f t="shared" si="6"/>
        <v>1114006.8936877076</v>
      </c>
      <c r="Z12" s="22">
        <f t="shared" si="7"/>
        <v>196589.4518272425</v>
      </c>
    </row>
    <row r="13" spans="1:26" ht="12.75">
      <c r="A13" s="45">
        <v>4</v>
      </c>
      <c r="B13" s="45">
        <v>2008</v>
      </c>
      <c r="C13" s="47">
        <v>1378084.12</v>
      </c>
      <c r="D13" s="47">
        <v>41342.52</v>
      </c>
      <c r="E13" s="47">
        <v>1336741.6</v>
      </c>
      <c r="F13" s="48" t="s">
        <v>99</v>
      </c>
      <c r="G13" s="45">
        <v>5</v>
      </c>
      <c r="H13" s="45">
        <v>2008</v>
      </c>
      <c r="I13" s="47">
        <v>1136230.36</v>
      </c>
      <c r="J13" s="47">
        <v>200511.24</v>
      </c>
      <c r="P13">
        <f t="shared" si="1"/>
        <v>1</v>
      </c>
      <c r="Q13" s="25">
        <f t="shared" si="2"/>
        <v>39539</v>
      </c>
      <c r="R13" s="23">
        <f t="shared" si="0"/>
        <v>39539</v>
      </c>
      <c r="T13" s="24">
        <f t="shared" si="3"/>
        <v>1.0066</v>
      </c>
      <c r="U13" s="22">
        <f t="shared" si="4"/>
        <v>1369048.4005563285</v>
      </c>
      <c r="V13" s="22">
        <f aca="true" t="shared" si="8" ref="V13:V18">IF(P13=1,U13*0.85,"")</f>
        <v>1163691.1404728792</v>
      </c>
      <c r="X13" s="22">
        <f t="shared" si="5"/>
        <v>1327976.9521160345</v>
      </c>
      <c r="Y13" s="22">
        <f t="shared" si="6"/>
        <v>1128780.4092986293</v>
      </c>
      <c r="Z13" s="22">
        <f t="shared" si="7"/>
        <v>199196.54281740516</v>
      </c>
    </row>
    <row r="14" spans="1:26" ht="12.75">
      <c r="A14" s="45">
        <v>5</v>
      </c>
      <c r="B14" s="45">
        <v>2008</v>
      </c>
      <c r="C14" s="47">
        <v>1285479.51</v>
      </c>
      <c r="D14" s="47">
        <v>38564.39</v>
      </c>
      <c r="E14" s="47">
        <v>1246915.12</v>
      </c>
      <c r="F14" s="48" t="s">
        <v>103</v>
      </c>
      <c r="G14" s="45">
        <v>6</v>
      </c>
      <c r="H14" s="45">
        <v>2008</v>
      </c>
      <c r="I14" s="47">
        <v>1059877.86</v>
      </c>
      <c r="J14" s="47">
        <v>187037.27</v>
      </c>
      <c r="P14">
        <f t="shared" si="1"/>
        <v>1</v>
      </c>
      <c r="Q14" s="25">
        <f t="shared" si="2"/>
        <v>39569</v>
      </c>
      <c r="R14" s="23">
        <f t="shared" si="0"/>
        <v>39569</v>
      </c>
      <c r="T14" s="24">
        <f t="shared" si="3"/>
        <v>1.0629</v>
      </c>
      <c r="U14" s="22">
        <f t="shared" si="4"/>
        <v>1209407.7617837992</v>
      </c>
      <c r="V14" s="22">
        <f t="shared" si="8"/>
        <v>1027996.5975162293</v>
      </c>
      <c r="X14" s="22">
        <f t="shared" si="5"/>
        <v>1173125.5245084206</v>
      </c>
      <c r="Y14" s="22">
        <f t="shared" si="6"/>
        <v>997156.6958321575</v>
      </c>
      <c r="Z14" s="22">
        <f t="shared" si="7"/>
        <v>175968.82867626307</v>
      </c>
    </row>
    <row r="15" spans="1:26" ht="12.75">
      <c r="A15" s="45">
        <v>6</v>
      </c>
      <c r="B15" s="45">
        <v>2008</v>
      </c>
      <c r="C15" s="47">
        <v>1233827.71</v>
      </c>
      <c r="D15" s="47">
        <v>37014.83</v>
      </c>
      <c r="E15" s="47">
        <v>1196812.88</v>
      </c>
      <c r="F15" s="48" t="s">
        <v>107</v>
      </c>
      <c r="G15" s="45">
        <v>7</v>
      </c>
      <c r="H15" s="45">
        <v>2008</v>
      </c>
      <c r="I15" s="47">
        <v>1017290.95</v>
      </c>
      <c r="J15" s="47">
        <v>179521.93</v>
      </c>
      <c r="P15">
        <f t="shared" si="1"/>
        <v>1</v>
      </c>
      <c r="Q15" s="25">
        <f t="shared" si="2"/>
        <v>39600</v>
      </c>
      <c r="R15" s="23">
        <f t="shared" si="0"/>
        <v>39600</v>
      </c>
      <c r="T15" s="24">
        <f t="shared" si="3"/>
        <v>0.9868</v>
      </c>
      <c r="U15" s="22">
        <f t="shared" si="4"/>
        <v>1250332.0936359952</v>
      </c>
      <c r="V15" s="22">
        <f t="shared" si="8"/>
        <v>1062782.279590596</v>
      </c>
      <c r="X15" s="22">
        <f t="shared" si="5"/>
        <v>1212822.1321443047</v>
      </c>
      <c r="Y15" s="22">
        <f t="shared" si="6"/>
        <v>1030898.812322659</v>
      </c>
      <c r="Z15" s="22">
        <f t="shared" si="7"/>
        <v>181923.3198216457</v>
      </c>
    </row>
    <row r="16" spans="1:26" ht="12.75">
      <c r="A16" s="45">
        <v>7</v>
      </c>
      <c r="B16" s="45">
        <v>2008</v>
      </c>
      <c r="C16" s="47">
        <v>1208536.56</v>
      </c>
      <c r="D16" s="47">
        <v>36256.1</v>
      </c>
      <c r="E16" s="47">
        <v>1172280.46</v>
      </c>
      <c r="F16" s="48" t="s">
        <v>99</v>
      </c>
      <c r="G16" s="45">
        <v>8</v>
      </c>
      <c r="H16" s="45">
        <v>2008</v>
      </c>
      <c r="I16" s="47">
        <v>996438.39</v>
      </c>
      <c r="J16" s="47">
        <v>175842.07</v>
      </c>
      <c r="P16">
        <f t="shared" si="1"/>
        <v>1</v>
      </c>
      <c r="Q16" s="25">
        <f t="shared" si="2"/>
        <v>39630</v>
      </c>
      <c r="R16" s="23">
        <f t="shared" si="0"/>
        <v>39630</v>
      </c>
      <c r="T16" s="24">
        <f t="shared" si="3"/>
        <v>1.0066</v>
      </c>
      <c r="U16" s="22">
        <f t="shared" si="4"/>
        <v>1200612.5173852574</v>
      </c>
      <c r="V16" s="22">
        <f t="shared" si="8"/>
        <v>1020520.6397774688</v>
      </c>
      <c r="X16" s="22">
        <f t="shared" si="5"/>
        <v>1164594.1386846812</v>
      </c>
      <c r="Y16" s="22">
        <f t="shared" si="6"/>
        <v>989905.017881979</v>
      </c>
      <c r="Z16" s="22">
        <f t="shared" si="7"/>
        <v>174689.12080270218</v>
      </c>
    </row>
    <row r="17" spans="1:26" ht="12.75">
      <c r="A17" s="45">
        <v>8</v>
      </c>
      <c r="B17" s="45">
        <v>2008</v>
      </c>
      <c r="C17" s="47">
        <v>1251781.64</v>
      </c>
      <c r="D17" s="47">
        <v>37553.45</v>
      </c>
      <c r="E17" s="47">
        <v>1214228.19</v>
      </c>
      <c r="F17" s="48" t="s">
        <v>114</v>
      </c>
      <c r="G17" s="45">
        <v>9</v>
      </c>
      <c r="H17" s="45">
        <v>2008</v>
      </c>
      <c r="I17" s="47">
        <v>1032093.96</v>
      </c>
      <c r="J17" s="47">
        <v>182134.23</v>
      </c>
      <c r="P17">
        <f t="shared" si="1"/>
        <v>1</v>
      </c>
      <c r="Q17" s="25">
        <f t="shared" si="2"/>
        <v>39661</v>
      </c>
      <c r="R17" s="23">
        <f t="shared" si="0"/>
        <v>39661</v>
      </c>
      <c r="T17" s="24">
        <f t="shared" si="3"/>
        <v>1.0589</v>
      </c>
      <c r="U17" s="22">
        <f t="shared" si="4"/>
        <v>1182152.8378505995</v>
      </c>
      <c r="V17" s="22">
        <f t="shared" si="8"/>
        <v>1004829.9121730096</v>
      </c>
      <c r="X17" s="22">
        <f t="shared" si="5"/>
        <v>1146688.2519595807</v>
      </c>
      <c r="Y17" s="22">
        <f t="shared" si="6"/>
        <v>974685.0141656436</v>
      </c>
      <c r="Z17" s="22">
        <f t="shared" si="7"/>
        <v>172003.2377939371</v>
      </c>
    </row>
    <row r="18" spans="1:26" ht="12.75">
      <c r="A18" s="45">
        <v>9</v>
      </c>
      <c r="B18" s="45">
        <v>2008</v>
      </c>
      <c r="C18" s="47">
        <v>1210534.57</v>
      </c>
      <c r="D18" s="47">
        <v>36316.04</v>
      </c>
      <c r="E18" s="47">
        <v>1174218.53</v>
      </c>
      <c r="F18" s="48">
        <v>0.0849</v>
      </c>
      <c r="G18" s="45">
        <v>10</v>
      </c>
      <c r="H18" s="45">
        <v>2008</v>
      </c>
      <c r="I18" s="47">
        <v>998085.75</v>
      </c>
      <c r="J18" s="47">
        <v>176132.78</v>
      </c>
      <c r="P18">
        <f t="shared" si="1"/>
        <v>1</v>
      </c>
      <c r="Q18" s="25">
        <f t="shared" si="2"/>
        <v>39692</v>
      </c>
      <c r="R18" s="23">
        <f t="shared" si="0"/>
        <v>39692</v>
      </c>
      <c r="T18" s="24">
        <f t="shared" si="3"/>
        <v>1.0849</v>
      </c>
      <c r="U18" s="22">
        <f t="shared" si="4"/>
        <v>1115802.9034934095</v>
      </c>
      <c r="V18" s="22">
        <f t="shared" si="8"/>
        <v>948432.467969398</v>
      </c>
      <c r="X18" s="22">
        <f t="shared" si="5"/>
        <v>1082328.81371555</v>
      </c>
      <c r="Y18" s="22">
        <f t="shared" si="6"/>
        <v>919979.4916582174</v>
      </c>
      <c r="Z18" s="22">
        <f t="shared" si="7"/>
        <v>162349.32205733247</v>
      </c>
    </row>
    <row r="19" spans="1:24" ht="12.75">
      <c r="A19" s="14"/>
      <c r="B19" s="14"/>
      <c r="C19" s="15">
        <f>SUM(C7:C18)</f>
        <v>14865459.790000001</v>
      </c>
      <c r="D19" s="15">
        <f>SUM(D7:D18)</f>
        <v>445963.81</v>
      </c>
      <c r="E19" s="15">
        <f>SUM(E7:E18)</f>
        <v>14419495.989999998</v>
      </c>
      <c r="F19" s="20">
        <f>(C19/U19)-1</f>
        <v>0.026511722947272887</v>
      </c>
      <c r="G19" s="14"/>
      <c r="H19" s="14"/>
      <c r="I19" s="15">
        <f>SUM(I7:I18)</f>
        <v>12256571.59</v>
      </c>
      <c r="J19" s="15">
        <f>SUM(J7:J18)</f>
        <v>2162924.4</v>
      </c>
      <c r="K19" s="14"/>
      <c r="P19">
        <f>SUM(P7:P18)</f>
        <v>12</v>
      </c>
      <c r="R19" s="2">
        <f>(F7+F8+F9+F10+F11+F12+F13+F14+F15+F16+F17+F18)/P19</f>
        <v>0.029725</v>
      </c>
      <c r="U19" s="22">
        <f>SUM(U7:U18)</f>
        <v>14481529.492248742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2007</v>
      </c>
      <c r="F54" s="14" t="s">
        <v>3</v>
      </c>
      <c r="G54" s="14">
        <f>+E4+1</f>
        <v>2008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61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74</v>
      </c>
      <c r="C57" s="26">
        <f>+C7+C8+C9</f>
        <v>3428965.09</v>
      </c>
      <c r="D57" s="26">
        <f>+D7+D8+D9</f>
        <v>102868.95999999999</v>
      </c>
      <c r="E57" s="26">
        <f>+E7+E8+E9</f>
        <v>3326096.1399999997</v>
      </c>
      <c r="F57" s="34">
        <f>(F7+F8+F9)/P57</f>
        <v>0.0587</v>
      </c>
      <c r="G57">
        <f aca="true" t="shared" si="9" ref="G57:H60">+A57</f>
        <v>1</v>
      </c>
      <c r="H57" s="41" t="str">
        <f t="shared" si="9"/>
        <v>2007-2008</v>
      </c>
      <c r="I57" s="26">
        <f>+I7+I8+I9</f>
        <v>2827181.71</v>
      </c>
      <c r="J57" s="26">
        <f>+J7+J8+J9</f>
        <v>498914.4199999999</v>
      </c>
      <c r="P57" s="43">
        <f>+P7+P8+P9</f>
        <v>3</v>
      </c>
    </row>
    <row r="58" spans="1:16" ht="12.75">
      <c r="A58">
        <v>2</v>
      </c>
      <c r="B58" t="str">
        <f>+B57</f>
        <v>2007-2008</v>
      </c>
      <c r="C58" s="26">
        <f>+C10+C11+C12</f>
        <v>3868250.59</v>
      </c>
      <c r="D58" s="26">
        <f>+D10+D11+D12</f>
        <v>116047.52</v>
      </c>
      <c r="E58" s="26">
        <f>+E10+E11+E12</f>
        <v>3752203.0700000003</v>
      </c>
      <c r="F58" s="34">
        <f>(F10+F11+F12)/P58</f>
        <v>-0.0087</v>
      </c>
      <c r="G58">
        <f t="shared" si="9"/>
        <v>2</v>
      </c>
      <c r="H58" s="41" t="str">
        <f t="shared" si="9"/>
        <v>2007-2008</v>
      </c>
      <c r="I58" s="26">
        <f>+I10+I11+I12</f>
        <v>3189372.6100000003</v>
      </c>
      <c r="J58" s="26">
        <f>+J10+J11+J12</f>
        <v>562830.46</v>
      </c>
      <c r="P58" s="43">
        <f>+P10+P11+P12</f>
        <v>3</v>
      </c>
    </row>
    <row r="59" spans="1:16" ht="12.75">
      <c r="A59">
        <v>3</v>
      </c>
      <c r="B59" t="str">
        <f>+B57</f>
        <v>2007-2008</v>
      </c>
      <c r="C59" s="26">
        <f>+C13+C14+C15</f>
        <v>3897391.34</v>
      </c>
      <c r="D59" s="26">
        <f>+D13+D14+D15</f>
        <v>116921.74</v>
      </c>
      <c r="E59" s="26">
        <f>+E13+E14+E15</f>
        <v>3780469.6</v>
      </c>
      <c r="F59" s="34">
        <f>(F13+F14+F15)/P59</f>
        <v>0.018766666666666664</v>
      </c>
      <c r="G59">
        <f t="shared" si="9"/>
        <v>3</v>
      </c>
      <c r="H59" s="41" t="str">
        <f t="shared" si="9"/>
        <v>2007-2008</v>
      </c>
      <c r="I59" s="26">
        <f>+I13+I14+I15</f>
        <v>3213399.17</v>
      </c>
      <c r="J59" s="26">
        <f>+J13+J14+J15</f>
        <v>567070.44</v>
      </c>
      <c r="P59" s="43">
        <f>+P13+P14+P15</f>
        <v>3</v>
      </c>
    </row>
    <row r="60" spans="1:16" ht="12.75">
      <c r="A60">
        <v>4</v>
      </c>
      <c r="B60" t="str">
        <f>+B57</f>
        <v>2007-2008</v>
      </c>
      <c r="C60" s="26">
        <f>+C16+C17+C18</f>
        <v>3670852.7700000005</v>
      </c>
      <c r="D60" s="26">
        <f>+D16+D17+D18</f>
        <v>110125.59</v>
      </c>
      <c r="E60" s="26">
        <f>+E16+E17+E18</f>
        <v>3560727.1799999997</v>
      </c>
      <c r="F60" s="34">
        <f>(F16+F17+F18)/P60</f>
        <v>0.050133333333333335</v>
      </c>
      <c r="G60">
        <f t="shared" si="9"/>
        <v>4</v>
      </c>
      <c r="H60" s="41" t="str">
        <f t="shared" si="9"/>
        <v>2007-2008</v>
      </c>
      <c r="I60" s="26">
        <f>+I16+I17+I18</f>
        <v>3026618.1</v>
      </c>
      <c r="J60" s="26">
        <f>+J16+J17+J18</f>
        <v>534109.0800000001</v>
      </c>
      <c r="P60" s="43">
        <f>+P16+P17+P18</f>
        <v>3</v>
      </c>
    </row>
    <row r="61" spans="1:10" ht="12.75">
      <c r="A61" s="14" t="s">
        <v>54</v>
      </c>
      <c r="B61" s="14"/>
      <c r="C61" s="42">
        <f>SUM(C57:C60)</f>
        <v>14865459.79</v>
      </c>
      <c r="D61" s="42">
        <f>SUM(D57:D60)</f>
        <v>445963.80999999994</v>
      </c>
      <c r="E61" s="42">
        <f>SUM(E57:E60)</f>
        <v>14419495.99</v>
      </c>
      <c r="F61" s="20">
        <f>+F19</f>
        <v>0.026511722947272887</v>
      </c>
      <c r="G61" s="14"/>
      <c r="H61" s="14"/>
      <c r="I61" s="42">
        <f>SUM(I57:I60)</f>
        <v>12256571.59</v>
      </c>
      <c r="J61" s="42">
        <f>SUM(J57:J60)</f>
        <v>2162924.4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2008-06-27T17:11:52Z</cp:lastPrinted>
  <dcterms:created xsi:type="dcterms:W3CDTF">1996-10-14T23:33:28Z</dcterms:created>
  <dcterms:modified xsi:type="dcterms:W3CDTF">2014-10-02T21:50:44Z</dcterms:modified>
  <cp:category/>
  <cp:version/>
  <cp:contentType/>
  <cp:contentStatus/>
</cp:coreProperties>
</file>