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5" yWindow="6360" windowWidth="13440" windowHeight="6495" tabRatio="941" activeTab="5"/>
  </bookViews>
  <sheets>
    <sheet name="ConventionTaxTable" sheetId="1" r:id="rId1"/>
    <sheet name="TouristTaxTable" sheetId="2" r:id="rId2"/>
    <sheet name="SportsTaxTable" sheetId="3" r:id="rId3"/>
    <sheet name="FoodandBeverageTaxTable" sheetId="4" r:id="rId4"/>
    <sheet name="SlotMachineTable" sheetId="5" r:id="rId5"/>
    <sheet name="HomelessTaxTable" sheetId="6" r:id="rId6"/>
  </sheets>
  <definedNames>
    <definedName name="ConventionTaxTable">'ConventionTaxTable'!$A$1:$L$18</definedName>
    <definedName name="FoodandBeverageDistribution">'FoodandBeverageTaxTable'!$A$22:$G$39</definedName>
    <definedName name="FoodandBeverageTaxTable">'FoodandBeverageTaxTable'!$A$1:$I$18</definedName>
    <definedName name="HomlessTaxTable">'HomelessTaxTable'!$A$1:$K$19</definedName>
    <definedName name="MonthlyTable">#REF!</definedName>
    <definedName name="_xlnm.Print_Area" localSheetId="0">'ConventionTaxTable'!$A$51:$L$60</definedName>
    <definedName name="_xlnm.Print_Area" localSheetId="3">'FoodandBeverageTaxTable'!$A$85:$G$94</definedName>
    <definedName name="_xlnm.Print_Area" localSheetId="5">'HomelessTaxTable'!$E$6:$E$18</definedName>
    <definedName name="_xlnm.Print_Area" localSheetId="2">'SportsTaxTable'!$A$51:$I$60</definedName>
    <definedName name="_xlnm.Print_Area" localSheetId="1">'TouristTaxTable'!$A$86:$I$94</definedName>
    <definedName name="SportsTaxTable">'SportsTaxTable'!$A$1:$I$18</definedName>
    <definedName name="TouristDistributionTable">'TouristTaxTable'!$A$22:$I$39</definedName>
    <definedName name="TouristTaxTable">'TouristTaxTable'!$A$1:$I$18</definedName>
    <definedName name="TwoYears">#REF!</definedName>
  </definedNames>
  <calcPr fullCalcOnLoad="1"/>
</workbook>
</file>

<file path=xl/sharedStrings.xml><?xml version="1.0" encoding="utf-8"?>
<sst xmlns="http://schemas.openxmlformats.org/spreadsheetml/2006/main" count="232" uniqueCount="77">
  <si>
    <t xml:space="preserve">Metropolitan Dade County - Convention Development and Tourist </t>
  </si>
  <si>
    <t xml:space="preserve">                                               Analysis of the 3% Convention Development Tax</t>
  </si>
  <si>
    <t xml:space="preserve">                               Fiscal Year</t>
  </si>
  <si>
    <t>-</t>
  </si>
  <si>
    <t xml:space="preserve">Collection </t>
  </si>
  <si>
    <t>Dade County</t>
  </si>
  <si>
    <t>Collection Fee</t>
  </si>
  <si>
    <t>Net Collection Fee</t>
  </si>
  <si>
    <t>Change</t>
  </si>
  <si>
    <t>Distribution</t>
  </si>
  <si>
    <t>Subfund153</t>
  </si>
  <si>
    <t>Pref Arts</t>
  </si>
  <si>
    <t>NET</t>
  </si>
  <si>
    <t>Subfund157</t>
  </si>
  <si>
    <t>Month</t>
  </si>
  <si>
    <t>Year</t>
  </si>
  <si>
    <t xml:space="preserve">Analysis of 1% Professional Sports Franchise Facility </t>
  </si>
  <si>
    <t>for fiscal year</t>
  </si>
  <si>
    <t>Coll.</t>
  </si>
  <si>
    <t>Gross</t>
  </si>
  <si>
    <t>Net</t>
  </si>
  <si>
    <t>% Change</t>
  </si>
  <si>
    <t xml:space="preserve">Distribution </t>
  </si>
  <si>
    <t>Subfund 154</t>
  </si>
  <si>
    <t>Metropolitan Dade County - Convention Development Room Tax</t>
  </si>
  <si>
    <t>Analysis of 2% Tourist  Development Room Tax</t>
  </si>
  <si>
    <t>For Fiscal Year</t>
  </si>
  <si>
    <t>CollectionFee</t>
  </si>
  <si>
    <t xml:space="preserve">  Net            </t>
  </si>
  <si>
    <t>Subfund151</t>
  </si>
  <si>
    <t xml:space="preserve">Metropolitan Dade County - Convention Development And Tourist Tax </t>
  </si>
  <si>
    <t xml:space="preserve">Analysis of 2% Tourist Development Room </t>
  </si>
  <si>
    <t xml:space="preserve">For Fiscal </t>
  </si>
  <si>
    <t>Distribution Month</t>
  </si>
  <si>
    <t>CountySupport</t>
  </si>
  <si>
    <t>Balance</t>
  </si>
  <si>
    <t>GMCVB</t>
  </si>
  <si>
    <t>CulterialAffiars</t>
  </si>
  <si>
    <t>CityOfMiami</t>
  </si>
  <si>
    <t>TotalDist</t>
  </si>
  <si>
    <t>Metropolitan Dade County - Convention Development and Tourist Tax</t>
  </si>
  <si>
    <t>Analysis of 2% Tourist  Development Sur Tax Hotel/Motel Food and Beverage</t>
  </si>
  <si>
    <t>Subfund152</t>
  </si>
  <si>
    <t>Analysis of 2% Tourist Development Sur Tax Hotel/Motel Food and Beverage</t>
  </si>
  <si>
    <t>TDC 100,000</t>
  </si>
  <si>
    <t>Analysis of 1% Homeless &amp; Spouse Abuse Tax</t>
  </si>
  <si>
    <t>Alcoholic License Food and Beverage</t>
  </si>
  <si>
    <t>See Chart</t>
  </si>
  <si>
    <t xml:space="preserve">See Chart </t>
  </si>
  <si>
    <t xml:space="preserve">% </t>
  </si>
  <si>
    <t>Subfund 155</t>
  </si>
  <si>
    <t>Homeless Trust</t>
  </si>
  <si>
    <t>Domestic Violence</t>
  </si>
  <si>
    <t xml:space="preserve"> </t>
  </si>
  <si>
    <t>Total</t>
  </si>
  <si>
    <t>TDC 800,000</t>
  </si>
  <si>
    <t>Qtr.</t>
  </si>
  <si>
    <t>Quarterly</t>
  </si>
  <si>
    <t xml:space="preserve">               Fiscal Year</t>
  </si>
  <si>
    <t>Subfund154</t>
  </si>
  <si>
    <t xml:space="preserve">                                             Analysis of 1% Professional Sports Franchise Facility </t>
  </si>
  <si>
    <t>Qtr</t>
  </si>
  <si>
    <t>Totals</t>
  </si>
  <si>
    <t xml:space="preserve"> TOTAL</t>
  </si>
  <si>
    <t>.</t>
  </si>
  <si>
    <t>Subfund 162</t>
  </si>
  <si>
    <t xml:space="preserve">Distribution to </t>
  </si>
  <si>
    <t>Cultural Affiars</t>
  </si>
  <si>
    <t>Miami Dade</t>
  </si>
  <si>
    <t xml:space="preserve"> 2008-2009</t>
  </si>
  <si>
    <t>Metropolitan Dade County - Slot Machine Tax</t>
  </si>
  <si>
    <t xml:space="preserve">1 1/2 % Tax </t>
  </si>
  <si>
    <t>Fiscal Year</t>
  </si>
  <si>
    <t>TDC 1,075,000</t>
  </si>
  <si>
    <t>Total Sub 152</t>
  </si>
  <si>
    <t>Minus County Support</t>
  </si>
  <si>
    <t>Total Sub 151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</si>
</sst>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&quot;$&quot;#,##0"/>
    <numFmt numFmtId="167" formatCode="mmmm"/>
    <numFmt numFmtId="168" formatCode="&quot;$&quot;#,##0;\-0;;@\ "/>
    <numFmt numFmtId="169" formatCode="0.0000"/>
    <numFmt numFmtId="170" formatCode="&quot;$&quot;##,#00;\-0;;@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mm"/>
    <numFmt numFmtId="175" formatCode="&quot;$&quot;#,##0.00;\(&quot;$&quot;#,##0.00\)"/>
    <numFmt numFmtId="176" formatCode="0.0%"/>
    <numFmt numFmtId="177" formatCode="#,##0.000000000000000"/>
    <numFmt numFmtId="178" formatCode="\$#,##0"/>
    <numFmt numFmtId="179" formatCode="\$#,##0;\-0;;@\ "/>
    <numFmt numFmtId="180" formatCode="\$#,##0_);[Red]\(\$#,##0\)"/>
    <numFmt numFmtId="181" formatCode="\$##,#00;\-0;;@\ "/>
  </numFmts>
  <fonts count="62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"/>
      <color indexed="9"/>
      <name val="Arial"/>
      <family val="2"/>
    </font>
    <font>
      <sz val="23"/>
      <color indexed="8"/>
      <name val="Arial"/>
      <family val="0"/>
    </font>
    <font>
      <sz val="9.2"/>
      <color indexed="8"/>
      <name val="Arial"/>
      <family val="0"/>
    </font>
    <font>
      <sz val="19.5"/>
      <color indexed="8"/>
      <name val="Arial"/>
      <family val="0"/>
    </font>
    <font>
      <sz val="7.35"/>
      <color indexed="8"/>
      <name val="Arial"/>
      <family val="0"/>
    </font>
    <font>
      <sz val="20.5"/>
      <color indexed="8"/>
      <name val="Arial"/>
      <family val="0"/>
    </font>
    <font>
      <sz val="10.5"/>
      <color indexed="8"/>
      <name val="Arial"/>
      <family val="0"/>
    </font>
    <font>
      <sz val="11"/>
      <color indexed="8"/>
      <name val="Arial"/>
      <family val="0"/>
    </font>
    <font>
      <sz val="20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8.25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3"/>
      <color indexed="8"/>
      <name val="Arial"/>
      <family val="0"/>
    </font>
    <font>
      <b/>
      <sz val="27.5"/>
      <color indexed="8"/>
      <name val="Arial"/>
      <family val="0"/>
    </font>
    <font>
      <b/>
      <sz val="21.75"/>
      <color indexed="8"/>
      <name val="Arial"/>
      <family val="0"/>
    </font>
    <font>
      <b/>
      <sz val="23.5"/>
      <color indexed="8"/>
      <name val="Arial"/>
      <family val="0"/>
    </font>
    <font>
      <b/>
      <sz val="20.5"/>
      <color indexed="8"/>
      <name val="Arial"/>
      <family val="0"/>
    </font>
    <font>
      <b/>
      <sz val="24.75"/>
      <color indexed="8"/>
      <name val="Arial"/>
      <family val="0"/>
    </font>
    <font>
      <b/>
      <sz val="20"/>
      <color indexed="8"/>
      <name val="Arial"/>
      <family val="0"/>
    </font>
    <font>
      <b/>
      <sz val="23.75"/>
      <color indexed="8"/>
      <name val="Arial"/>
      <family val="0"/>
    </font>
    <font>
      <b/>
      <sz val="18.25"/>
      <color indexed="8"/>
      <name val="Arial"/>
      <family val="0"/>
    </font>
    <font>
      <b/>
      <sz val="2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8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0" fillId="34" borderId="0" xfId="0" applyFill="1" applyAlignment="1">
      <alignment/>
    </xf>
    <xf numFmtId="8" fontId="0" fillId="34" borderId="0" xfId="0" applyNumberFormat="1" applyFill="1" applyAlignment="1">
      <alignment/>
    </xf>
    <xf numFmtId="10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8" fontId="0" fillId="37" borderId="0" xfId="0" applyNumberFormat="1" applyFill="1" applyAlignment="1">
      <alignment/>
    </xf>
    <xf numFmtId="0" fontId="1" fillId="36" borderId="0" xfId="0" applyFont="1" applyFill="1" applyAlignment="1">
      <alignment/>
    </xf>
    <xf numFmtId="0" fontId="0" fillId="38" borderId="0" xfId="0" applyFill="1" applyAlignment="1">
      <alignment/>
    </xf>
    <xf numFmtId="8" fontId="0" fillId="38" borderId="0" xfId="0" applyNumberFormat="1" applyFill="1" applyAlignment="1">
      <alignment/>
    </xf>
    <xf numFmtId="10" fontId="0" fillId="38" borderId="0" xfId="0" applyNumberFormat="1" applyFill="1" applyAlignment="1">
      <alignment/>
    </xf>
    <xf numFmtId="10" fontId="0" fillId="37" borderId="0" xfId="0" applyNumberFormat="1" applyFill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9" borderId="10" xfId="0" applyFill="1" applyBorder="1" applyAlignment="1">
      <alignment/>
    </xf>
    <xf numFmtId="0" fontId="2" fillId="0" borderId="0" xfId="0" applyFont="1" applyFill="1" applyAlignment="1">
      <alignment horizontal="right"/>
    </xf>
    <xf numFmtId="175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0" fillId="33" borderId="0" xfId="0" applyNumberFormat="1" applyFill="1" applyAlignment="1">
      <alignment/>
    </xf>
    <xf numFmtId="176" fontId="0" fillId="0" borderId="0" xfId="0" applyNumberFormat="1" applyAlignment="1">
      <alignment/>
    </xf>
    <xf numFmtId="8" fontId="0" fillId="32" borderId="0" xfId="0" applyNumberFormat="1" applyFill="1" applyAlignment="1">
      <alignment/>
    </xf>
    <xf numFmtId="10" fontId="0" fillId="32" borderId="0" xfId="0" applyNumberFormat="1" applyFill="1" applyAlignment="1">
      <alignment/>
    </xf>
    <xf numFmtId="1" fontId="0" fillId="32" borderId="0" xfId="0" applyNumberFormat="1" applyFill="1" applyAlignment="1">
      <alignment/>
    </xf>
    <xf numFmtId="165" fontId="0" fillId="36" borderId="0" xfId="0" applyNumberFormat="1" applyFill="1" applyAlignment="1">
      <alignment/>
    </xf>
    <xf numFmtId="10" fontId="0" fillId="36" borderId="0" xfId="0" applyNumberFormat="1" applyFill="1" applyAlignment="1">
      <alignment/>
    </xf>
    <xf numFmtId="165" fontId="0" fillId="39" borderId="10" xfId="0" applyNumberFormat="1" applyFill="1" applyBorder="1" applyAlignment="1">
      <alignment/>
    </xf>
    <xf numFmtId="0" fontId="4" fillId="0" borderId="0" xfId="0" applyFont="1" applyAlignment="1">
      <alignment/>
    </xf>
    <xf numFmtId="165" fontId="0" fillId="37" borderId="0" xfId="0" applyNumberFormat="1" applyFill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Alignment="1">
      <alignment/>
    </xf>
    <xf numFmtId="175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39" borderId="11" xfId="0" applyFill="1" applyBorder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Tax</a:t>
            </a:r>
          </a:p>
        </c:rich>
      </c:tx>
      <c:layout>
        <c:manualLayout>
          <c:xMode val="factor"/>
          <c:yMode val="factor"/>
          <c:x val="-0.008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105"/>
          <c:w val="0.80325"/>
          <c:h val="0.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ConventionTaxTable!$D$3:$F$3</c:f>
              <c:strCache>
                <c:ptCount val="1"/>
                <c:pt idx="0">
                  <c:v>2014 - 2015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ConventionTaxTable!$P$6:$P$17</c:f>
              <c:strCache/>
            </c:strRef>
          </c:cat>
          <c:val>
            <c:numRef>
              <c:f>ConventionTaxTable!$C$6:$C$17</c:f>
              <c:numCache/>
            </c:numRef>
          </c:val>
        </c:ser>
        <c:ser>
          <c:idx val="1"/>
          <c:order val="1"/>
          <c:tx>
            <c:strRef>
              <c:f>ConventionTaxTable!$U$1:$W$1</c:f>
              <c:strCache>
                <c:ptCount val="1"/>
                <c:pt idx="0">
                  <c:v>2013 - 2014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ConventionTaxTable!$U$6:$U$17</c:f>
              <c:numCache/>
            </c:numRef>
          </c:val>
        </c:ser>
        <c:axId val="64831852"/>
        <c:axId val="46615757"/>
      </c:barChart>
      <c:dateAx>
        <c:axId val="6483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575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6615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048"/>
          <c:w val="0.08125"/>
          <c:h val="0.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4"/>
          <c:w val="0.8367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TouristTaxTable!$D$3:$F$3</c:f>
              <c:strCache>
                <c:ptCount val="1"/>
                <c:pt idx="0">
                  <c:v>2014 - 2015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TouristTaxTable!$N$6:$N$17</c:f>
              <c:strCache/>
            </c:strRef>
          </c:cat>
          <c:val>
            <c:numRef>
              <c:f>TouristTaxTable!$C$6:$C$17</c:f>
              <c:numCache/>
            </c:numRef>
          </c:val>
        </c:ser>
        <c:ser>
          <c:idx val="1"/>
          <c:order val="1"/>
          <c:tx>
            <c:strRef>
              <c:f>TouristTaxTable!$N$2:$P$2</c:f>
              <c:strCache>
                <c:ptCount val="1"/>
                <c:pt idx="0">
                  <c:v>2013 - 2014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TouristTaxTable!$U$6:$U$17</c:f>
              <c:numCache/>
            </c:numRef>
          </c:val>
        </c:ser>
        <c:axId val="16888630"/>
        <c:axId val="17779943"/>
      </c:barChart>
      <c:dateAx>
        <c:axId val="16888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994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7779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8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059"/>
          <c:w val="0.1225"/>
          <c:h val="0.0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Sports Tax</a:t>
            </a:r>
          </a:p>
        </c:rich>
      </c:tx>
      <c:layout>
        <c:manualLayout>
          <c:xMode val="factor"/>
          <c:yMode val="factor"/>
          <c:x val="-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20175"/>
          <c:w val="0.777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SportsTaxTable!$C$3:$E$3</c:f>
              <c:strCache>
                <c:ptCount val="1"/>
                <c:pt idx="0">
                  <c:v>2014 - 2015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SportsTaxTable!$N$6:$N$17</c:f>
              <c:strCache/>
            </c:strRef>
          </c:cat>
          <c:val>
            <c:numRef>
              <c:f>SportsTaxTable!$C$6:$C$17</c:f>
              <c:numCache/>
            </c:numRef>
          </c:val>
        </c:ser>
        <c:ser>
          <c:idx val="1"/>
          <c:order val="1"/>
          <c:tx>
            <c:strRef>
              <c:f>SportsTaxTable!$M$3:$O$3</c:f>
              <c:strCache>
                <c:ptCount val="1"/>
                <c:pt idx="0">
                  <c:v>2013 - 2014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#,#0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SportsTaxTable!$S$6:$S$17</c:f>
              <c:numCache/>
            </c:numRef>
          </c:val>
        </c:ser>
        <c:axId val="25801760"/>
        <c:axId val="30889249"/>
      </c:barChart>
      <c:dateAx>
        <c:axId val="25801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8924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0889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01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06875"/>
          <c:w val="0.10675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and Beverage Tax</a:t>
            </a:r>
          </a:p>
        </c:rich>
      </c:tx>
      <c:layout>
        <c:manualLayout>
          <c:xMode val="factor"/>
          <c:yMode val="factor"/>
          <c:x val="-0.07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2"/>
          <c:w val="0.806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FoodandBeverageTaxTable!$D$3:$F$3</c:f>
              <c:strCache>
                <c:ptCount val="1"/>
                <c:pt idx="0">
                  <c:v>2014 - 2015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FoodandBeverageTaxTable!$O$6:$O$17</c:f>
              <c:strCache/>
            </c:strRef>
          </c:cat>
          <c:val>
            <c:numRef>
              <c:f>FoodandBeverageTaxTable!$C$6:$C$17</c:f>
              <c:numCache/>
            </c:numRef>
          </c:val>
        </c:ser>
        <c:ser>
          <c:idx val="1"/>
          <c:order val="1"/>
          <c:tx>
            <c:strRef>
              <c:f>FoodandBeverageTaxTable!$N$2:$P$2</c:f>
              <c:strCache>
                <c:ptCount val="1"/>
                <c:pt idx="0">
                  <c:v>2013 - 2014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FoodandBeverageTaxTable!$S$6:$S$17</c:f>
              <c:numCache/>
            </c:numRef>
          </c:val>
        </c:ser>
        <c:axId val="9567786"/>
        <c:axId val="19001211"/>
      </c:barChart>
      <c:dateAx>
        <c:axId val="956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121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00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7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25"/>
          <c:y val="0.03525"/>
          <c:w val="0.0832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and Spouse Abuse Tax</a:t>
            </a:r>
          </a:p>
        </c:rich>
      </c:tx>
      <c:layout>
        <c:manualLayout>
          <c:xMode val="factor"/>
          <c:yMode val="factor"/>
          <c:x val="-0.022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15"/>
          <c:w val="0.79525"/>
          <c:h val="0.6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HomelessTaxTable!$E$4:$G$4</c:f>
              <c:strCache>
                <c:ptCount val="1"/>
                <c:pt idx="0">
                  <c:v>2014 - 2015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HomelessTaxTable!$R$7:$R$18</c:f>
              <c:strCache/>
            </c:strRef>
          </c:cat>
          <c:val>
            <c:numRef>
              <c:f>HomelessTaxTable!$C$7:$C$18</c:f>
              <c:numCache/>
            </c:numRef>
          </c:val>
        </c:ser>
        <c:ser>
          <c:idx val="1"/>
          <c:order val="1"/>
          <c:tx>
            <c:strRef>
              <c:f>HomelessTaxTable!$R$1:$T$1</c:f>
              <c:strCache>
                <c:ptCount val="1"/>
                <c:pt idx="0">
                  <c:v>2013 - 2014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HomelessTaxTable!$U$7:$U$18</c:f>
              <c:numCache/>
            </c:numRef>
          </c:val>
        </c:ser>
        <c:axId val="36793172"/>
        <c:axId val="62703093"/>
      </c:barChart>
      <c:dateAx>
        <c:axId val="3679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0309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270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$Collected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93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0315"/>
          <c:w val="0.0895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19050</xdr:rowOff>
    </xdr:from>
    <xdr:to>
      <xdr:col>11</xdr:col>
      <xdr:colOff>1085850</xdr:colOff>
      <xdr:row>45</xdr:row>
      <xdr:rowOff>57150</xdr:rowOff>
    </xdr:to>
    <xdr:graphicFrame>
      <xdr:nvGraphicFramePr>
        <xdr:cNvPr id="1" name="Chart 2"/>
        <xdr:cNvGraphicFramePr/>
      </xdr:nvGraphicFramePr>
      <xdr:xfrm>
        <a:off x="47625" y="3095625"/>
        <a:ext cx="10410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28575</xdr:rowOff>
    </xdr:from>
    <xdr:to>
      <xdr:col>9</xdr:col>
      <xdr:colOff>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19050" y="6524625"/>
        <a:ext cx="87153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12</xdr:col>
      <xdr:colOff>523875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0" y="3133725"/>
        <a:ext cx="99917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57150</xdr:rowOff>
    </xdr:from>
    <xdr:to>
      <xdr:col>11</xdr:col>
      <xdr:colOff>57150</xdr:colOff>
      <xdr:row>64</xdr:row>
      <xdr:rowOff>28575</xdr:rowOff>
    </xdr:to>
    <xdr:graphicFrame>
      <xdr:nvGraphicFramePr>
        <xdr:cNvPr id="1" name="Chart 1"/>
        <xdr:cNvGraphicFramePr/>
      </xdr:nvGraphicFramePr>
      <xdr:xfrm>
        <a:off x="0" y="6534150"/>
        <a:ext cx="100298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12</xdr:col>
      <xdr:colOff>9525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0" y="3086100"/>
        <a:ext cx="94583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68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10.421875" style="0" customWidth="1"/>
    <col min="3" max="3" width="16.7109375" style="0" customWidth="1"/>
    <col min="4" max="4" width="16.00390625" style="0" customWidth="1"/>
    <col min="5" max="5" width="17.00390625" style="0" customWidth="1"/>
    <col min="8" max="8" width="10.7109375" style="0" customWidth="1"/>
    <col min="9" max="9" width="16.28125" style="0" customWidth="1"/>
    <col min="11" max="11" width="16.8515625" style="0" customWidth="1"/>
    <col min="12" max="12" width="17.421875" style="0" customWidth="1"/>
    <col min="14" max="14" width="14.8515625" style="0" bestFit="1" customWidth="1"/>
    <col min="16" max="16" width="12.00390625" style="0" bestFit="1" customWidth="1"/>
    <col min="20" max="20" width="14.421875" style="0" bestFit="1" customWidth="1"/>
    <col min="21" max="21" width="11.140625" style="0" bestFit="1" customWidth="1"/>
  </cols>
  <sheetData>
    <row r="1" spans="1:23" ht="12.75">
      <c r="A1" s="4"/>
      <c r="B1" s="4"/>
      <c r="C1" s="4" t="s">
        <v>0</v>
      </c>
      <c r="D1" s="4"/>
      <c r="E1" s="4"/>
      <c r="F1" s="4"/>
      <c r="G1" s="4"/>
      <c r="H1" s="4"/>
      <c r="U1">
        <f>+D3-1</f>
        <v>2013</v>
      </c>
      <c r="V1" t="s">
        <v>3</v>
      </c>
      <c r="W1">
        <f>+D3</f>
        <v>2014</v>
      </c>
    </row>
    <row r="2" spans="1:8" ht="12.75">
      <c r="A2" s="4" t="s">
        <v>1</v>
      </c>
      <c r="B2" s="4"/>
      <c r="C2" s="4"/>
      <c r="D2" s="4"/>
      <c r="E2" s="4"/>
      <c r="F2" s="4"/>
      <c r="G2" s="4"/>
      <c r="H2" s="4"/>
    </row>
    <row r="3" spans="1:8" ht="12.75">
      <c r="A3" s="4" t="s">
        <v>2</v>
      </c>
      <c r="B3" s="4"/>
      <c r="C3" s="4"/>
      <c r="D3" s="4">
        <f>+B6</f>
        <v>2014</v>
      </c>
      <c r="E3" s="4" t="s">
        <v>3</v>
      </c>
      <c r="F3" s="4">
        <f>+B6+1</f>
        <v>2015</v>
      </c>
      <c r="G3" s="4"/>
      <c r="H3" s="4"/>
    </row>
    <row r="4" spans="1:7" ht="12.75">
      <c r="A4" t="s">
        <v>4</v>
      </c>
      <c r="C4" t="s">
        <v>5</v>
      </c>
      <c r="D4" t="s">
        <v>6</v>
      </c>
      <c r="E4" t="s">
        <v>66</v>
      </c>
      <c r="F4" t="s">
        <v>8</v>
      </c>
      <c r="G4" t="s">
        <v>9</v>
      </c>
    </row>
    <row r="5" spans="1:8" ht="12.75">
      <c r="A5" t="s">
        <v>14</v>
      </c>
      <c r="B5" t="s">
        <v>15</v>
      </c>
      <c r="E5" t="s">
        <v>65</v>
      </c>
      <c r="G5" t="s">
        <v>14</v>
      </c>
      <c r="H5" t="s">
        <v>15</v>
      </c>
    </row>
    <row r="6" spans="1:21" ht="12.75">
      <c r="A6" s="61">
        <v>10</v>
      </c>
      <c r="B6" s="62">
        <v>2014</v>
      </c>
      <c r="C6" s="63">
        <v>3889013.99</v>
      </c>
      <c r="D6" s="63">
        <v>77780.2798</v>
      </c>
      <c r="E6" s="63">
        <v>3811233.7102</v>
      </c>
      <c r="F6" s="48">
        <v>0.058638839687660704</v>
      </c>
      <c r="G6" s="61">
        <v>11</v>
      </c>
      <c r="H6" s="62">
        <v>2014</v>
      </c>
      <c r="I6" s="47"/>
      <c r="J6" s="47"/>
      <c r="K6" s="47"/>
      <c r="L6" s="47"/>
      <c r="O6">
        <f>IF(A6&gt;0,1,0)</f>
        <v>1</v>
      </c>
      <c r="P6" s="23">
        <f>IF(O6=1,DATE(B6,A6,1),"")</f>
        <v>41913</v>
      </c>
      <c r="T6" s="24">
        <f aca="true" t="shared" si="0" ref="T6:T17">IF(O6=1,(F6+1),"")</f>
        <v>1.0586388396876607</v>
      </c>
      <c r="U6" s="22">
        <f>IF(O6=1,C6/T6,"")</f>
        <v>3673598.44</v>
      </c>
    </row>
    <row r="7" spans="1:21" ht="12.75">
      <c r="A7" s="45">
        <v>11</v>
      </c>
      <c r="B7" s="45">
        <v>2014</v>
      </c>
      <c r="C7" s="47">
        <v>4564328.81</v>
      </c>
      <c r="D7" s="47">
        <v>91286.5762</v>
      </c>
      <c r="E7" s="47">
        <v>4473042.2338</v>
      </c>
      <c r="F7" s="48">
        <v>0.0654243747012273</v>
      </c>
      <c r="G7" s="45">
        <v>12</v>
      </c>
      <c r="H7" s="45">
        <v>2014</v>
      </c>
      <c r="I7" s="29"/>
      <c r="J7" s="29"/>
      <c r="K7" s="29"/>
      <c r="L7" s="29"/>
      <c r="O7">
        <f aca="true" t="shared" si="1" ref="O7:O17">IF(A7&gt;0,1,0)</f>
        <v>1</v>
      </c>
      <c r="P7" s="23">
        <f aca="true" t="shared" si="2" ref="P7:P17">IF(O7=1,DATE(B7,A7,1),"")</f>
        <v>41944</v>
      </c>
      <c r="T7" s="24">
        <f t="shared" si="0"/>
        <v>1.0654243747012273</v>
      </c>
      <c r="U7" s="22">
        <f aca="true" t="shared" si="3" ref="U7:U17">IF(O7=1,C7/T7,"")</f>
        <v>4284047.67</v>
      </c>
    </row>
    <row r="8" spans="1:21" ht="12.75">
      <c r="A8" s="45">
        <v>12</v>
      </c>
      <c r="B8" s="45">
        <v>2014</v>
      </c>
      <c r="C8" s="47">
        <v>5891738.63</v>
      </c>
      <c r="D8" s="47">
        <v>117834.7726</v>
      </c>
      <c r="E8" s="47">
        <v>5773903.8574</v>
      </c>
      <c r="F8" s="48">
        <v>0.16396681588855078</v>
      </c>
      <c r="G8" s="45">
        <v>1</v>
      </c>
      <c r="H8" s="45">
        <v>2015</v>
      </c>
      <c r="I8" s="29"/>
      <c r="J8" s="29"/>
      <c r="K8" s="29"/>
      <c r="L8" s="29"/>
      <c r="O8">
        <f>IF(A8&gt;0,1,0)</f>
        <v>1</v>
      </c>
      <c r="P8" s="23">
        <f>IF(O8=1,DATE(B8,A8,1),"")</f>
        <v>41974</v>
      </c>
      <c r="T8" s="24">
        <f>IF(O8=1,(F8+1),"")</f>
        <v>1.1639668158885508</v>
      </c>
      <c r="U8" s="22">
        <f>IF(O8=1,C8/T8,"")</f>
        <v>5061775.43</v>
      </c>
    </row>
    <row r="9" spans="1:21" ht="12.75">
      <c r="A9" s="45">
        <v>1</v>
      </c>
      <c r="B9" s="45">
        <v>2015</v>
      </c>
      <c r="C9" s="47">
        <v>7602866.82</v>
      </c>
      <c r="D9" s="47">
        <v>152057.3364</v>
      </c>
      <c r="E9" s="47">
        <v>7450809.4836</v>
      </c>
      <c r="F9" s="48">
        <v>0.07201548586559836</v>
      </c>
      <c r="G9" s="45">
        <v>2</v>
      </c>
      <c r="H9" s="45">
        <v>2015</v>
      </c>
      <c r="I9" s="29"/>
      <c r="J9" s="29"/>
      <c r="K9" s="29"/>
      <c r="L9" s="29"/>
      <c r="O9">
        <f t="shared" si="1"/>
        <v>1</v>
      </c>
      <c r="P9" s="23">
        <f t="shared" si="2"/>
        <v>42005</v>
      </c>
      <c r="T9" s="24">
        <f t="shared" si="0"/>
        <v>1.0720154858655984</v>
      </c>
      <c r="U9" s="22">
        <f t="shared" si="3"/>
        <v>7092124.0600000005</v>
      </c>
    </row>
    <row r="10" spans="1:21" ht="12.75">
      <c r="A10" s="45">
        <v>2</v>
      </c>
      <c r="B10" s="45">
        <v>2015</v>
      </c>
      <c r="C10" s="47">
        <v>8178322.2</v>
      </c>
      <c r="D10" s="47">
        <v>163566.44400000002</v>
      </c>
      <c r="E10" s="47">
        <v>8014755.756</v>
      </c>
      <c r="F10" s="48">
        <v>0.07049882047994771</v>
      </c>
      <c r="G10" s="45">
        <v>3</v>
      </c>
      <c r="H10" s="45">
        <v>2015</v>
      </c>
      <c r="I10" s="29"/>
      <c r="J10" s="29"/>
      <c r="K10" s="29"/>
      <c r="L10" s="29"/>
      <c r="O10">
        <f t="shared" si="1"/>
        <v>1</v>
      </c>
      <c r="P10" s="23">
        <f t="shared" si="2"/>
        <v>42036</v>
      </c>
      <c r="T10" s="24">
        <f t="shared" si="0"/>
        <v>1.0704988204799477</v>
      </c>
      <c r="U10" s="22">
        <f t="shared" si="3"/>
        <v>7639730.23</v>
      </c>
    </row>
    <row r="11" spans="1:21" ht="12.75">
      <c r="A11" s="45">
        <v>3</v>
      </c>
      <c r="B11" s="45">
        <v>2015</v>
      </c>
      <c r="C11" s="47">
        <v>9106833.4</v>
      </c>
      <c r="D11" s="47">
        <v>182136.67</v>
      </c>
      <c r="E11" s="47">
        <v>8924696.73</v>
      </c>
      <c r="F11" s="48">
        <v>0.1494</v>
      </c>
      <c r="G11" s="45">
        <v>4</v>
      </c>
      <c r="H11" s="45">
        <v>2015</v>
      </c>
      <c r="I11" s="47"/>
      <c r="J11" s="47"/>
      <c r="K11" s="47"/>
      <c r="L11" s="47"/>
      <c r="N11" s="44"/>
      <c r="O11">
        <f t="shared" si="1"/>
        <v>1</v>
      </c>
      <c r="P11" s="23">
        <f t="shared" si="2"/>
        <v>42064</v>
      </c>
      <c r="T11" s="24">
        <f t="shared" si="0"/>
        <v>1.1494</v>
      </c>
      <c r="U11" s="22">
        <f t="shared" si="3"/>
        <v>7923119.366626066</v>
      </c>
    </row>
    <row r="12" spans="1:21" ht="12.75">
      <c r="A12" s="45">
        <v>4</v>
      </c>
      <c r="B12" s="45">
        <v>2015</v>
      </c>
      <c r="C12" s="47">
        <v>9396434.04</v>
      </c>
      <c r="D12" s="47">
        <v>187928.68079999997</v>
      </c>
      <c r="E12" s="47">
        <v>9208505.359199999</v>
      </c>
      <c r="F12" s="48">
        <v>0.09530085881328865</v>
      </c>
      <c r="G12" s="45">
        <v>5</v>
      </c>
      <c r="H12" s="45">
        <v>2015</v>
      </c>
      <c r="I12" s="47"/>
      <c r="J12" s="47"/>
      <c r="K12" s="47"/>
      <c r="L12" s="47"/>
      <c r="O12">
        <f t="shared" si="1"/>
        <v>1</v>
      </c>
      <c r="P12" s="23">
        <f t="shared" si="2"/>
        <v>42095</v>
      </c>
      <c r="T12" s="24">
        <f t="shared" si="0"/>
        <v>1.0953008588132886</v>
      </c>
      <c r="U12" s="22">
        <f>IF(O12=1,C12/T12,"")</f>
        <v>8578861.2</v>
      </c>
    </row>
    <row r="13" spans="1:21" ht="12.75">
      <c r="A13" s="61">
        <v>5</v>
      </c>
      <c r="B13" s="62">
        <v>2015</v>
      </c>
      <c r="C13" s="63">
        <v>7225789.71</v>
      </c>
      <c r="D13" s="63">
        <v>144515.7942</v>
      </c>
      <c r="E13" s="63">
        <v>7081273.9158</v>
      </c>
      <c r="F13" s="48">
        <v>0.0903393671400734</v>
      </c>
      <c r="G13" s="61">
        <v>6</v>
      </c>
      <c r="H13" s="62">
        <v>2015</v>
      </c>
      <c r="I13" s="29"/>
      <c r="J13" s="29"/>
      <c r="K13" s="29"/>
      <c r="L13" s="29"/>
      <c r="O13">
        <f t="shared" si="1"/>
        <v>1</v>
      </c>
      <c r="P13" s="23">
        <f t="shared" si="2"/>
        <v>42125</v>
      </c>
      <c r="T13" s="24">
        <f t="shared" si="0"/>
        <v>1.0903393671400734</v>
      </c>
      <c r="U13" s="22">
        <f t="shared" si="3"/>
        <v>6627101.550000001</v>
      </c>
    </row>
    <row r="14" spans="1:21" ht="12.75">
      <c r="A14" s="45">
        <v>6</v>
      </c>
      <c r="B14" s="45">
        <v>2015</v>
      </c>
      <c r="C14" s="47">
        <v>5942587.84</v>
      </c>
      <c r="D14" s="47">
        <v>118851.7568</v>
      </c>
      <c r="E14" s="47">
        <v>5823736.0832</v>
      </c>
      <c r="F14" s="48">
        <v>0.03445566031374225</v>
      </c>
      <c r="G14" s="45">
        <v>7</v>
      </c>
      <c r="H14" s="45">
        <v>2015</v>
      </c>
      <c r="I14" s="29"/>
      <c r="J14" s="29"/>
      <c r="K14" s="29"/>
      <c r="L14" s="29"/>
      <c r="O14">
        <f t="shared" si="1"/>
        <v>1</v>
      </c>
      <c r="P14" s="23">
        <f t="shared" si="2"/>
        <v>42156</v>
      </c>
      <c r="S14" s="2">
        <f>(F6+F7+F8+F9+F10+F11+F12+F13+F14+F15+F16+F17)/O18</f>
        <v>0.0896343506705356</v>
      </c>
      <c r="T14" s="24">
        <f t="shared" si="0"/>
        <v>1.0344556603137423</v>
      </c>
      <c r="U14" s="22">
        <f t="shared" si="3"/>
        <v>5744652.0600000005</v>
      </c>
    </row>
    <row r="15" spans="1:21" ht="12.75">
      <c r="A15" s="45">
        <v>7</v>
      </c>
      <c r="B15" s="45">
        <v>2015</v>
      </c>
      <c r="C15" s="47">
        <v>4780254.7</v>
      </c>
      <c r="D15" s="47">
        <v>95605.09400000001</v>
      </c>
      <c r="E15" s="47">
        <v>4684649.606000001</v>
      </c>
      <c r="F15" s="48">
        <v>0.08401155071139366</v>
      </c>
      <c r="G15" s="45">
        <v>8</v>
      </c>
      <c r="H15" s="45">
        <v>2015</v>
      </c>
      <c r="I15" s="29"/>
      <c r="J15" s="29"/>
      <c r="K15" s="29"/>
      <c r="L15" s="29"/>
      <c r="O15">
        <f t="shared" si="1"/>
        <v>1</v>
      </c>
      <c r="P15" s="23">
        <f t="shared" si="2"/>
        <v>42186</v>
      </c>
      <c r="T15" s="24">
        <f t="shared" si="0"/>
        <v>1.0840115507113937</v>
      </c>
      <c r="U15" s="22">
        <f t="shared" si="3"/>
        <v>4409782.07</v>
      </c>
    </row>
    <row r="16" spans="1:21" ht="12.75">
      <c r="A16" s="45">
        <v>8</v>
      </c>
      <c r="B16" s="45">
        <v>2015</v>
      </c>
      <c r="C16" s="47">
        <v>5449330.48</v>
      </c>
      <c r="D16" s="47">
        <v>108986.60960000001</v>
      </c>
      <c r="E16" s="47">
        <v>5340343.8704</v>
      </c>
      <c r="F16" s="48">
        <v>0.15863461017003755</v>
      </c>
      <c r="G16" s="45">
        <v>9</v>
      </c>
      <c r="H16" s="45">
        <v>2015</v>
      </c>
      <c r="I16" s="47"/>
      <c r="J16" s="47"/>
      <c r="K16" s="47"/>
      <c r="L16" s="47"/>
      <c r="O16">
        <f t="shared" si="1"/>
        <v>1</v>
      </c>
      <c r="P16" s="23">
        <f t="shared" si="2"/>
        <v>42217</v>
      </c>
      <c r="T16" s="24">
        <f t="shared" si="0"/>
        <v>1.1586346101700375</v>
      </c>
      <c r="U16" s="22">
        <f t="shared" si="3"/>
        <v>4703234.68</v>
      </c>
    </row>
    <row r="17" spans="1:21" ht="12.75">
      <c r="A17" s="61">
        <v>9</v>
      </c>
      <c r="B17" s="62">
        <v>2015</v>
      </c>
      <c r="C17" s="63">
        <v>5026286.99</v>
      </c>
      <c r="D17" s="63">
        <v>100525.73980000001</v>
      </c>
      <c r="E17" s="63">
        <v>4925761.250200001</v>
      </c>
      <c r="F17" s="48">
        <v>0.03292582427490687</v>
      </c>
      <c r="G17" s="61">
        <v>10</v>
      </c>
      <c r="H17" s="62">
        <v>2015</v>
      </c>
      <c r="I17" s="29"/>
      <c r="J17" s="29"/>
      <c r="K17" s="29"/>
      <c r="L17" s="29"/>
      <c r="O17">
        <f t="shared" si="1"/>
        <v>1</v>
      </c>
      <c r="P17" s="23">
        <f t="shared" si="2"/>
        <v>42248</v>
      </c>
      <c r="T17" s="24">
        <f t="shared" si="0"/>
        <v>1.0329258242749069</v>
      </c>
      <c r="U17" s="22">
        <f t="shared" si="3"/>
        <v>4866067.7</v>
      </c>
    </row>
    <row r="18" spans="1:21" ht="12.75">
      <c r="A18" s="5"/>
      <c r="B18" s="5"/>
      <c r="C18" s="6">
        <f>SUM(C6:C17)</f>
        <v>77053787.61</v>
      </c>
      <c r="D18" s="6">
        <f>SUM(D6:D17)</f>
        <v>1541075.7542000003</v>
      </c>
      <c r="E18" s="6">
        <f>SUM(E6:E17)</f>
        <v>75512711.8558</v>
      </c>
      <c r="F18" s="7">
        <f>(C18/U18)-1</f>
        <v>0.09135012923841312</v>
      </c>
      <c r="G18" s="5"/>
      <c r="H18" s="5"/>
      <c r="I18" s="29"/>
      <c r="J18" s="29"/>
      <c r="K18" s="29"/>
      <c r="L18" s="29"/>
      <c r="O18" s="3">
        <f>SUM(O6:O17)</f>
        <v>12</v>
      </c>
      <c r="T18" s="21"/>
      <c r="U18" s="22">
        <f>SUM(U6:U17)</f>
        <v>70604094.45662607</v>
      </c>
    </row>
    <row r="19" ht="12.75">
      <c r="C19" s="26"/>
    </row>
    <row r="48" ht="12.75">
      <c r="C48" s="44"/>
    </row>
    <row r="51" spans="1:12" ht="12.75">
      <c r="A51" s="4"/>
      <c r="B51" s="4"/>
      <c r="C51" s="4" t="s">
        <v>0</v>
      </c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 t="s">
        <v>2</v>
      </c>
      <c r="B53" s="4"/>
      <c r="C53" s="4"/>
      <c r="D53" s="4" t="str">
        <f>+B56</f>
        <v>2014-2015</v>
      </c>
      <c r="E53" s="4" t="s">
        <v>57</v>
      </c>
      <c r="F53" s="4"/>
      <c r="G53" s="4"/>
      <c r="H53" s="4"/>
      <c r="I53" s="4"/>
      <c r="J53" s="4"/>
      <c r="K53" s="4"/>
      <c r="L53" s="4"/>
    </row>
    <row r="54" spans="1:12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10</v>
      </c>
      <c r="J54" t="s">
        <v>11</v>
      </c>
      <c r="K54" t="s">
        <v>12</v>
      </c>
      <c r="L54" t="s">
        <v>13</v>
      </c>
    </row>
    <row r="55" spans="1:8" ht="12.75">
      <c r="A55" t="s">
        <v>56</v>
      </c>
      <c r="B55" t="s">
        <v>15</v>
      </c>
      <c r="G55" t="s">
        <v>56</v>
      </c>
      <c r="H55" t="s">
        <v>15</v>
      </c>
    </row>
    <row r="56" spans="1:15" ht="12.75">
      <c r="A56" s="28">
        <v>1</v>
      </c>
      <c r="B56" s="11" t="str">
        <f>+B6&amp;"-"&amp;+(F3)</f>
        <v>2014-2015</v>
      </c>
      <c r="C56" s="29">
        <f>+C6+C7+C8</f>
        <v>14345081.43</v>
      </c>
      <c r="D56" s="29">
        <f>+D6+D7+D8</f>
        <v>286901.6286</v>
      </c>
      <c r="E56" s="29">
        <f>+E6+E7+E8</f>
        <v>14058179.8014</v>
      </c>
      <c r="F56" s="30">
        <f>(F6+F7+F8)/O56</f>
        <v>0.0960100100924796</v>
      </c>
      <c r="G56" s="28">
        <v>1</v>
      </c>
      <c r="H56" t="str">
        <f>+$B$56</f>
        <v>2014-2015</v>
      </c>
      <c r="I56" s="29">
        <f>+I6+I7+I8</f>
        <v>0</v>
      </c>
      <c r="J56" s="29">
        <f>+J6+J7+J8</f>
        <v>0</v>
      </c>
      <c r="K56" s="29">
        <f>+K6+K7+K8</f>
        <v>0</v>
      </c>
      <c r="L56" s="29">
        <f>+L6+L7+L8</f>
        <v>0</v>
      </c>
      <c r="O56" s="31">
        <f>+O6+O7+O8</f>
        <v>3</v>
      </c>
    </row>
    <row r="57" spans="1:15" ht="12.75">
      <c r="A57" s="28">
        <v>2</v>
      </c>
      <c r="B57" t="str">
        <f>+$B$56</f>
        <v>2014-2015</v>
      </c>
      <c r="C57" s="29">
        <f>+C9+C10+C11</f>
        <v>24888022.42</v>
      </c>
      <c r="D57" s="29">
        <f>+D9+D10+D11</f>
        <v>497760.4504000001</v>
      </c>
      <c r="E57" s="29">
        <f>+E9+E10+E11</f>
        <v>24390261.9696</v>
      </c>
      <c r="F57" s="30">
        <f>(F7+F8+F9)/O57</f>
        <v>0.10046889215179215</v>
      </c>
      <c r="G57" s="28">
        <v>2</v>
      </c>
      <c r="H57" t="str">
        <f>+$B$56</f>
        <v>2014-2015</v>
      </c>
      <c r="I57" s="29">
        <f>+I9+I10+I11</f>
        <v>0</v>
      </c>
      <c r="J57" s="29">
        <v>0</v>
      </c>
      <c r="K57" s="29">
        <f>+K9+K10+K11</f>
        <v>0</v>
      </c>
      <c r="L57" s="29">
        <f>+L9+L10+L11</f>
        <v>0</v>
      </c>
      <c r="O57" s="31">
        <f>+O9+O10+O11</f>
        <v>3</v>
      </c>
    </row>
    <row r="58" spans="1:15" ht="12.75">
      <c r="A58" s="28">
        <v>3</v>
      </c>
      <c r="B58" t="str">
        <f>+$B$56</f>
        <v>2014-2015</v>
      </c>
      <c r="C58" s="29">
        <f>+C12+C13+C14</f>
        <v>22564811.59</v>
      </c>
      <c r="D58" s="29">
        <f>+D12+D13+D14</f>
        <v>451296.23179999995</v>
      </c>
      <c r="E58" s="29">
        <f>+E12+E13+E14</f>
        <v>22113515.3582</v>
      </c>
      <c r="F58" s="30">
        <f>(F8+F9+F10)/O58</f>
        <v>0.10216037407803229</v>
      </c>
      <c r="G58" s="28">
        <v>3</v>
      </c>
      <c r="H58" t="str">
        <f>+$B$56</f>
        <v>2014-2015</v>
      </c>
      <c r="I58" s="29">
        <f>+I12+I13+I14</f>
        <v>0</v>
      </c>
      <c r="J58" s="29">
        <f>+J12+J13+J14</f>
        <v>0</v>
      </c>
      <c r="K58" s="29">
        <f>+K12+K13+K14</f>
        <v>0</v>
      </c>
      <c r="L58" s="29">
        <f>+L12+L13+L14</f>
        <v>0</v>
      </c>
      <c r="O58" s="31">
        <f>+O12+O13+O14</f>
        <v>3</v>
      </c>
    </row>
    <row r="59" spans="1:15" ht="12.75">
      <c r="A59" s="28">
        <v>4</v>
      </c>
      <c r="B59" t="str">
        <f>+$B$56</f>
        <v>2014-2015</v>
      </c>
      <c r="C59" s="29">
        <f>+C15+C16+C17</f>
        <v>15255872.17</v>
      </c>
      <c r="D59" s="29">
        <f>+D15+D16+D17</f>
        <v>305117.4434</v>
      </c>
      <c r="E59" s="29">
        <f>+E15+E16+E17</f>
        <v>14950754.726600002</v>
      </c>
      <c r="F59" s="30">
        <f>(F9+F10+F11)/O59</f>
        <v>0.09730476878184868</v>
      </c>
      <c r="G59" s="28">
        <v>4</v>
      </c>
      <c r="H59" t="str">
        <f>+$B$56</f>
        <v>2014-2015</v>
      </c>
      <c r="I59" s="29">
        <f>+I15+I16+I17</f>
        <v>0</v>
      </c>
      <c r="J59" s="29">
        <v>0</v>
      </c>
      <c r="K59" s="29">
        <f>+K15+K16+K17</f>
        <v>0</v>
      </c>
      <c r="L59" s="29">
        <f>+L15+L16+L17</f>
        <v>0</v>
      </c>
      <c r="O59" s="31">
        <f>+O15+O16+O17</f>
        <v>3</v>
      </c>
    </row>
    <row r="60" spans="1:12" ht="12.75">
      <c r="A60" s="5"/>
      <c r="B60" s="5"/>
      <c r="C60" s="6">
        <f>SUM(C48:C59)</f>
        <v>77053787.61</v>
      </c>
      <c r="D60" s="6">
        <f>SUM(D48:D59)</f>
        <v>1541075.7542</v>
      </c>
      <c r="E60" s="6">
        <f>SUM(E48:E59)</f>
        <v>75512711.8558</v>
      </c>
      <c r="F60" s="7">
        <f>+F18</f>
        <v>0.09135012923841312</v>
      </c>
      <c r="G60" s="5"/>
      <c r="H60" s="5"/>
      <c r="I60" s="6">
        <f>SUM(I48:I59)</f>
        <v>0</v>
      </c>
      <c r="J60" s="6">
        <f>SUM(J48:J59)</f>
        <v>0</v>
      </c>
      <c r="K60" s="6">
        <f>SUM(K48:K59)</f>
        <v>0</v>
      </c>
      <c r="L60" s="6">
        <f>SUM(L48:L59)</f>
        <v>0</v>
      </c>
    </row>
    <row r="61" spans="3:12" ht="12.75">
      <c r="C61" s="1"/>
      <c r="D61" s="1"/>
      <c r="E61" s="1"/>
      <c r="F61" s="2"/>
      <c r="I61" s="1"/>
      <c r="J61" s="1"/>
      <c r="K61" s="1"/>
      <c r="L61" s="1"/>
    </row>
    <row r="62" spans="3:12" ht="12.75">
      <c r="C62" s="1"/>
      <c r="D62" s="1"/>
      <c r="E62" s="1"/>
      <c r="F62" s="2"/>
      <c r="I62" s="1"/>
      <c r="J62" s="1"/>
      <c r="K62" s="1"/>
      <c r="L62" s="1"/>
    </row>
    <row r="63" spans="3:12" ht="12.75">
      <c r="C63" s="1"/>
      <c r="D63" s="1"/>
      <c r="E63" s="1"/>
      <c r="F63" s="2"/>
      <c r="I63" s="1"/>
      <c r="J63" s="1"/>
      <c r="K63" s="1"/>
      <c r="L63" s="1"/>
    </row>
    <row r="64" spans="3:12" ht="12.75">
      <c r="C64" s="1"/>
      <c r="D64" s="1"/>
      <c r="E64" s="1"/>
      <c r="F64" s="2"/>
      <c r="I64" s="1"/>
      <c r="J64" s="1"/>
      <c r="K64" s="1"/>
      <c r="L64" s="1"/>
    </row>
    <row r="65" spans="3:12" ht="12.75">
      <c r="C65" s="1"/>
      <c r="D65" s="1"/>
      <c r="E65" s="1"/>
      <c r="F65" s="2"/>
      <c r="I65" s="1"/>
      <c r="J65" s="1"/>
      <c r="K65" s="1"/>
      <c r="L65" s="1"/>
    </row>
    <row r="66" spans="3:12" ht="12.75">
      <c r="C66" s="1"/>
      <c r="D66" s="1"/>
      <c r="E66" s="1"/>
      <c r="F66" s="2"/>
      <c r="I66" s="1"/>
      <c r="J66" s="1"/>
      <c r="K66" s="1"/>
      <c r="L66" s="1"/>
    </row>
    <row r="67" spans="3:12" ht="12.75">
      <c r="C67" s="1"/>
      <c r="D67" s="1"/>
      <c r="E67" s="1"/>
      <c r="F67" s="2"/>
      <c r="I67" s="1"/>
      <c r="J67" s="1"/>
      <c r="K67" s="1"/>
      <c r="L67" s="1"/>
    </row>
    <row r="68" spans="1:12" ht="12.75">
      <c r="A68" s="5"/>
      <c r="B68" s="5"/>
      <c r="C68" s="6"/>
      <c r="D68" s="6"/>
      <c r="E68" s="6"/>
      <c r="F68" s="7"/>
      <c r="G68" s="5"/>
      <c r="H68" s="5"/>
      <c r="I68" s="6"/>
      <c r="J68" s="6"/>
      <c r="K68" s="6"/>
      <c r="L68" s="6"/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scale="8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94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16.7109375" style="0" customWidth="1"/>
    <col min="3" max="3" width="14.140625" style="0" customWidth="1"/>
    <col min="4" max="4" width="14.57421875" style="0" customWidth="1"/>
    <col min="5" max="5" width="15.421875" style="0" customWidth="1"/>
    <col min="6" max="6" width="14.28125" style="0" customWidth="1"/>
    <col min="7" max="7" width="16.57421875" style="0" customWidth="1"/>
    <col min="8" max="8" width="14.8515625" style="0" customWidth="1"/>
    <col min="9" max="9" width="15.28125" style="0" customWidth="1"/>
    <col min="10" max="10" width="19.57421875" style="0" customWidth="1"/>
    <col min="11" max="11" width="14.140625" style="0" customWidth="1"/>
    <col min="12" max="12" width="14.28125" style="0" customWidth="1"/>
    <col min="13" max="13" width="17.00390625" style="0" customWidth="1"/>
    <col min="14" max="14" width="13.8515625" style="0" customWidth="1"/>
    <col min="15" max="15" width="13.7109375" style="0" customWidth="1"/>
    <col min="16" max="16" width="11.8515625" style="0" customWidth="1"/>
    <col min="21" max="21" width="11.28125" style="0" customWidth="1"/>
  </cols>
  <sheetData>
    <row r="1" spans="1:9" ht="12.75">
      <c r="A1" s="12"/>
      <c r="B1" s="12"/>
      <c r="C1" s="12" t="s">
        <v>24</v>
      </c>
      <c r="D1" s="12"/>
      <c r="E1" s="12"/>
      <c r="F1" s="12"/>
      <c r="G1" s="12"/>
      <c r="H1" s="12"/>
      <c r="I1" s="12"/>
    </row>
    <row r="2" spans="1:16" ht="12.75">
      <c r="A2" s="12"/>
      <c r="B2" s="12"/>
      <c r="C2" s="12" t="s">
        <v>25</v>
      </c>
      <c r="D2" s="12"/>
      <c r="E2" s="12"/>
      <c r="F2" s="12"/>
      <c r="G2" s="12"/>
      <c r="H2" s="12"/>
      <c r="I2" s="12"/>
      <c r="N2">
        <f>+D3-1</f>
        <v>2013</v>
      </c>
      <c r="O2" t="s">
        <v>3</v>
      </c>
      <c r="P2">
        <f>+D3</f>
        <v>2014</v>
      </c>
    </row>
    <row r="3" spans="1:9" ht="12.75">
      <c r="A3" s="12"/>
      <c r="B3" s="12"/>
      <c r="C3" s="12" t="s">
        <v>26</v>
      </c>
      <c r="D3" s="12">
        <f>+B6</f>
        <v>2014</v>
      </c>
      <c r="E3" s="12" t="s">
        <v>3</v>
      </c>
      <c r="F3" s="12">
        <f>+D3+1</f>
        <v>2015</v>
      </c>
      <c r="G3" s="12"/>
      <c r="H3" s="12"/>
      <c r="I3" s="12"/>
    </row>
    <row r="4" spans="1:9" ht="12.75">
      <c r="A4" s="12"/>
      <c r="B4" s="12" t="s">
        <v>4</v>
      </c>
      <c r="C4" s="12" t="s">
        <v>19</v>
      </c>
      <c r="D4" s="12" t="s">
        <v>27</v>
      </c>
      <c r="E4" s="12" t="s">
        <v>28</v>
      </c>
      <c r="F4" s="12" t="s">
        <v>21</v>
      </c>
      <c r="G4" s="12" t="s">
        <v>22</v>
      </c>
      <c r="H4" s="12"/>
      <c r="I4" s="12" t="s">
        <v>29</v>
      </c>
    </row>
    <row r="5" spans="1:9" ht="12.75">
      <c r="A5" s="12"/>
      <c r="B5" s="12" t="s">
        <v>14</v>
      </c>
      <c r="C5" s="12"/>
      <c r="D5" s="12"/>
      <c r="E5" s="12"/>
      <c r="F5" s="12"/>
      <c r="G5" s="12" t="s">
        <v>14</v>
      </c>
      <c r="H5" s="12"/>
      <c r="I5" s="12"/>
    </row>
    <row r="6" spans="1:21" ht="12.75">
      <c r="A6" s="45">
        <v>10</v>
      </c>
      <c r="B6" s="45">
        <v>2014</v>
      </c>
      <c r="C6" s="47">
        <v>1375599.2466666673</v>
      </c>
      <c r="D6" s="47">
        <v>41267.97740000002</v>
      </c>
      <c r="E6" s="47">
        <v>1334331.2692666673</v>
      </c>
      <c r="F6" s="48">
        <v>0.06551423790694555</v>
      </c>
      <c r="G6" s="45">
        <v>11</v>
      </c>
      <c r="H6" s="45">
        <v>2014</v>
      </c>
      <c r="I6" s="47">
        <v>1334331.2692666673</v>
      </c>
      <c r="L6" s="11">
        <f>IF(A6&gt;0,1,"")</f>
        <v>1</v>
      </c>
      <c r="M6" s="23">
        <f>DATE(B6,A6,1)</f>
        <v>41913</v>
      </c>
      <c r="N6" s="23">
        <f aca="true" t="shared" si="0" ref="N6:N17">IF(A6&gt;0,M6,"")</f>
        <v>41913</v>
      </c>
      <c r="T6" s="24">
        <f aca="true" t="shared" si="1" ref="T6:T17">IF(L6=1,(F6+1),"")</f>
        <v>1.0655142379069455</v>
      </c>
      <c r="U6" s="22">
        <f aca="true" t="shared" si="2" ref="U6:U17">IF(L6=1,C6/T6,"")</f>
        <v>1291019.1133333333</v>
      </c>
    </row>
    <row r="7" spans="1:21" ht="12.75">
      <c r="A7" s="45">
        <v>11</v>
      </c>
      <c r="B7" s="45">
        <v>2014</v>
      </c>
      <c r="C7" s="47">
        <v>1534264.46</v>
      </c>
      <c r="D7" s="47">
        <v>46027.93380000002</v>
      </c>
      <c r="E7" s="47">
        <v>1488236.5262000007</v>
      </c>
      <c r="F7" s="48">
        <v>0.05910938767995555</v>
      </c>
      <c r="G7" s="45">
        <v>12</v>
      </c>
      <c r="H7" s="45">
        <v>2014</v>
      </c>
      <c r="I7" s="47">
        <v>1488236.5262000007</v>
      </c>
      <c r="J7" s="46"/>
      <c r="L7" s="11">
        <f>IF(A7&gt;0,1,0)</f>
        <v>1</v>
      </c>
      <c r="M7" s="23">
        <f aca="true" t="shared" si="3" ref="M7:M17">DATE(B7,A7,1)</f>
        <v>41944</v>
      </c>
      <c r="N7" s="23">
        <f t="shared" si="0"/>
        <v>41944</v>
      </c>
      <c r="T7" s="24">
        <f t="shared" si="1"/>
        <v>1.0591093876799555</v>
      </c>
      <c r="U7" s="22">
        <f t="shared" si="2"/>
        <v>1448636.4466666668</v>
      </c>
    </row>
    <row r="8" spans="1:21" ht="12.75">
      <c r="A8" s="45">
        <v>12</v>
      </c>
      <c r="B8" s="45">
        <v>2014</v>
      </c>
      <c r="C8" s="47">
        <v>2184521.66</v>
      </c>
      <c r="D8" s="47">
        <v>65535.64980000003</v>
      </c>
      <c r="E8" s="47">
        <v>2118986.010200001</v>
      </c>
      <c r="F8" s="48">
        <v>0.12293060642781639</v>
      </c>
      <c r="G8" s="45">
        <v>1</v>
      </c>
      <c r="H8" s="45">
        <v>2015</v>
      </c>
      <c r="I8" s="47">
        <v>2118986.010200001</v>
      </c>
      <c r="L8" s="11">
        <f>IF(A8&gt;0,1,0)</f>
        <v>1</v>
      </c>
      <c r="M8" s="23">
        <f t="shared" si="3"/>
        <v>41974</v>
      </c>
      <c r="N8" s="23">
        <f t="shared" si="0"/>
        <v>41974</v>
      </c>
      <c r="T8" s="24">
        <f t="shared" si="1"/>
        <v>1.1229306064278164</v>
      </c>
      <c r="U8" s="22">
        <f t="shared" si="2"/>
        <v>1945375.4733333332</v>
      </c>
    </row>
    <row r="9" spans="1:21" ht="12.75">
      <c r="A9" s="45">
        <v>1</v>
      </c>
      <c r="B9" s="45">
        <v>2015</v>
      </c>
      <c r="C9" s="47">
        <v>2332684.013333333</v>
      </c>
      <c r="D9" s="47">
        <v>69980.5204</v>
      </c>
      <c r="E9" s="47">
        <v>2262703.4929333334</v>
      </c>
      <c r="F9" s="48">
        <v>0.08881871314129852</v>
      </c>
      <c r="G9" s="45">
        <v>2</v>
      </c>
      <c r="H9" s="45">
        <v>2015</v>
      </c>
      <c r="I9" s="47">
        <v>2262703.492933333</v>
      </c>
      <c r="L9" s="11">
        <f>IF(A9&gt;0,1,0)</f>
        <v>1</v>
      </c>
      <c r="M9" s="23">
        <f t="shared" si="3"/>
        <v>42005</v>
      </c>
      <c r="N9" s="23">
        <f t="shared" si="0"/>
        <v>42005</v>
      </c>
      <c r="T9" s="24">
        <f t="shared" si="1"/>
        <v>1.0888187131412985</v>
      </c>
      <c r="U9" s="22">
        <f t="shared" si="2"/>
        <v>2142398.9</v>
      </c>
    </row>
    <row r="10" spans="1:21" ht="12.75">
      <c r="A10" s="45">
        <v>2</v>
      </c>
      <c r="B10" s="45">
        <v>2015</v>
      </c>
      <c r="C10" s="47">
        <v>2851997.44</v>
      </c>
      <c r="D10" s="47">
        <v>85559.92320000003</v>
      </c>
      <c r="E10" s="47">
        <v>2766437.5168000013</v>
      </c>
      <c r="F10" s="48">
        <v>0.10149120775694387</v>
      </c>
      <c r="G10" s="45">
        <v>3</v>
      </c>
      <c r="H10" s="45">
        <v>2015</v>
      </c>
      <c r="I10" s="47">
        <v>2766437.5168000013</v>
      </c>
      <c r="L10" s="11">
        <f aca="true" t="shared" si="4" ref="L10:L16">IF(A10&gt;0,1,0)</f>
        <v>1</v>
      </c>
      <c r="M10" s="23">
        <f t="shared" si="3"/>
        <v>42036</v>
      </c>
      <c r="N10" s="23">
        <f t="shared" si="0"/>
        <v>42036</v>
      </c>
      <c r="T10" s="24">
        <f t="shared" si="1"/>
        <v>1.1014912077569439</v>
      </c>
      <c r="U10" s="22">
        <f t="shared" si="2"/>
        <v>2589214.8933333335</v>
      </c>
    </row>
    <row r="11" spans="1:21" s="46" customFormat="1" ht="14.25" customHeight="1">
      <c r="A11" s="45">
        <v>3</v>
      </c>
      <c r="B11" s="45">
        <v>2015</v>
      </c>
      <c r="C11" s="47">
        <v>2989432.5066666678</v>
      </c>
      <c r="D11" s="47">
        <v>89682.97520000003</v>
      </c>
      <c r="E11" s="47">
        <v>2899749.5314666675</v>
      </c>
      <c r="F11" s="48">
        <v>0.08461429766480988</v>
      </c>
      <c r="G11" s="45">
        <v>4</v>
      </c>
      <c r="H11" s="45">
        <v>2015</v>
      </c>
      <c r="I11" s="47">
        <v>2899749.5314666675</v>
      </c>
      <c r="L11" s="11">
        <f>IF(A11&gt;0,1,0)</f>
        <v>1</v>
      </c>
      <c r="M11" s="23">
        <f>DATE(B11,A11,1)</f>
        <v>42064</v>
      </c>
      <c r="N11" s="23">
        <f>IF(A11&gt;0,M11,"")</f>
        <v>42064</v>
      </c>
      <c r="O11"/>
      <c r="P11"/>
      <c r="Q11"/>
      <c r="R11"/>
      <c r="S11"/>
      <c r="T11" s="24">
        <f>IF(L11=1,(F11+1),"")</f>
        <v>1.0846142976648099</v>
      </c>
      <c r="U11" s="22">
        <f>IF(L11=1,C11/T11,"")</f>
        <v>2756217.13</v>
      </c>
    </row>
    <row r="12" spans="1:21" ht="12.75">
      <c r="A12" s="45">
        <v>4</v>
      </c>
      <c r="B12" s="45">
        <v>2015</v>
      </c>
      <c r="C12" s="47">
        <v>3178781.486666667</v>
      </c>
      <c r="D12" s="47">
        <v>95363.4446</v>
      </c>
      <c r="E12" s="47">
        <v>3083418.0420666668</v>
      </c>
      <c r="F12" s="48">
        <v>0.11057425641272789</v>
      </c>
      <c r="G12" s="45">
        <v>5</v>
      </c>
      <c r="H12" s="45">
        <v>2015</v>
      </c>
      <c r="I12" s="47">
        <v>3083418.0420666668</v>
      </c>
      <c r="L12" s="11">
        <f t="shared" si="4"/>
        <v>1</v>
      </c>
      <c r="M12" s="23">
        <f t="shared" si="3"/>
        <v>42095</v>
      </c>
      <c r="N12" s="23">
        <f t="shared" si="0"/>
        <v>42095</v>
      </c>
      <c r="T12" s="24">
        <f t="shared" si="1"/>
        <v>1.110574256412728</v>
      </c>
      <c r="U12" s="22">
        <f t="shared" si="2"/>
        <v>2862286.306666667</v>
      </c>
    </row>
    <row r="13" spans="1:21" ht="12.75">
      <c r="A13" s="45">
        <v>5</v>
      </c>
      <c r="B13" s="45">
        <v>2015</v>
      </c>
      <c r="C13" s="47">
        <v>2317126.14</v>
      </c>
      <c r="D13" s="47">
        <v>69513.78420000002</v>
      </c>
      <c r="E13" s="47">
        <v>2247612.355800001</v>
      </c>
      <c r="F13" s="48">
        <v>0.08709021146836782</v>
      </c>
      <c r="G13" s="45">
        <v>6</v>
      </c>
      <c r="H13" s="45">
        <v>2015</v>
      </c>
      <c r="I13" s="47">
        <v>2247612.355800001</v>
      </c>
      <c r="L13" s="11">
        <f t="shared" si="4"/>
        <v>1</v>
      </c>
      <c r="M13" s="23">
        <f t="shared" si="3"/>
        <v>42125</v>
      </c>
      <c r="N13" s="23">
        <f t="shared" si="0"/>
        <v>42125</v>
      </c>
      <c r="T13" s="24">
        <f t="shared" si="1"/>
        <v>1.0870902114683678</v>
      </c>
      <c r="U13" s="22">
        <f t="shared" si="2"/>
        <v>2131493.8866666667</v>
      </c>
    </row>
    <row r="14" spans="1:21" ht="12.75">
      <c r="A14" s="45">
        <v>6</v>
      </c>
      <c r="B14" s="45">
        <v>2015</v>
      </c>
      <c r="C14" s="47">
        <v>1992655.4866666675</v>
      </c>
      <c r="D14" s="47">
        <v>59779.664600000026</v>
      </c>
      <c r="E14" s="47">
        <v>1932875.8220666675</v>
      </c>
      <c r="F14" s="48">
        <v>0.03432506579243211</v>
      </c>
      <c r="G14" s="45">
        <v>7</v>
      </c>
      <c r="H14" s="45">
        <v>2015</v>
      </c>
      <c r="I14" s="47">
        <v>1932875.8220666675</v>
      </c>
      <c r="L14" s="11">
        <f t="shared" si="4"/>
        <v>1</v>
      </c>
      <c r="M14" s="23">
        <f t="shared" si="3"/>
        <v>42156</v>
      </c>
      <c r="N14" s="23">
        <f t="shared" si="0"/>
        <v>42156</v>
      </c>
      <c r="T14" s="24">
        <f t="shared" si="1"/>
        <v>1.034325065792432</v>
      </c>
      <c r="U14" s="22">
        <f t="shared" si="2"/>
        <v>1926527.3100000003</v>
      </c>
    </row>
    <row r="15" spans="1:21" ht="12.75">
      <c r="A15" s="45">
        <v>7</v>
      </c>
      <c r="B15" s="45">
        <v>2015</v>
      </c>
      <c r="C15" s="47">
        <v>1582542.9466666672</v>
      </c>
      <c r="D15" s="47">
        <v>47476.28840000001</v>
      </c>
      <c r="E15" s="47">
        <v>1535066.6582666673</v>
      </c>
      <c r="F15" s="48">
        <v>0.05642789803346737</v>
      </c>
      <c r="G15" s="45">
        <v>8</v>
      </c>
      <c r="H15" s="45">
        <v>2015</v>
      </c>
      <c r="I15" s="47">
        <v>1535066.6582666673</v>
      </c>
      <c r="L15" s="11">
        <f t="shared" si="4"/>
        <v>1</v>
      </c>
      <c r="M15" s="23">
        <f t="shared" si="3"/>
        <v>42186</v>
      </c>
      <c r="N15" s="23">
        <f t="shared" si="0"/>
        <v>42186</v>
      </c>
      <c r="T15" s="24">
        <f t="shared" si="1"/>
        <v>1.0564278980334674</v>
      </c>
      <c r="U15" s="22">
        <f t="shared" si="2"/>
        <v>1498013.2100000002</v>
      </c>
    </row>
    <row r="16" spans="1:21" ht="12.75">
      <c r="A16" s="45">
        <v>8</v>
      </c>
      <c r="B16" s="45">
        <v>2015</v>
      </c>
      <c r="C16" s="47">
        <v>1734661.073333334</v>
      </c>
      <c r="D16" s="47">
        <v>52039.83220000002</v>
      </c>
      <c r="E16" s="47">
        <v>1682621.2411333339</v>
      </c>
      <c r="F16" s="48">
        <v>0.14491657305502503</v>
      </c>
      <c r="G16" s="45">
        <v>9</v>
      </c>
      <c r="H16" s="45">
        <v>2015</v>
      </c>
      <c r="I16" s="47">
        <v>1682621.2411333339</v>
      </c>
      <c r="J16" s="46"/>
      <c r="L16" s="11">
        <f t="shared" si="4"/>
        <v>1</v>
      </c>
      <c r="M16" s="23">
        <f t="shared" si="3"/>
        <v>42217</v>
      </c>
      <c r="N16" s="23">
        <f t="shared" si="0"/>
        <v>42217</v>
      </c>
      <c r="T16" s="24">
        <f t="shared" si="1"/>
        <v>1.144916573055025</v>
      </c>
      <c r="U16" s="22">
        <f t="shared" si="2"/>
        <v>1515098.2299999997</v>
      </c>
    </row>
    <row r="17" spans="1:21" ht="12.75">
      <c r="A17" s="45">
        <v>9</v>
      </c>
      <c r="B17" s="45">
        <v>2015</v>
      </c>
      <c r="C17" s="47">
        <v>1615108.94</v>
      </c>
      <c r="D17" s="47">
        <v>48453.26820000003</v>
      </c>
      <c r="E17" s="47">
        <v>1566655.6718000008</v>
      </c>
      <c r="F17" s="48">
        <v>0.03368152376216638</v>
      </c>
      <c r="G17" s="45">
        <v>10</v>
      </c>
      <c r="H17" s="45">
        <v>2015</v>
      </c>
      <c r="I17" s="47">
        <v>1566655.6718000008</v>
      </c>
      <c r="L17" s="11">
        <v>1</v>
      </c>
      <c r="M17" s="23">
        <f t="shared" si="3"/>
        <v>42248</v>
      </c>
      <c r="N17" s="23">
        <f t="shared" si="0"/>
        <v>42248</v>
      </c>
      <c r="T17" s="24">
        <f t="shared" si="1"/>
        <v>1.0336815237621664</v>
      </c>
      <c r="U17" s="22">
        <f t="shared" si="2"/>
        <v>1562482.159999999</v>
      </c>
    </row>
    <row r="18" spans="1:21" ht="12.75">
      <c r="A18" s="8"/>
      <c r="B18" s="8"/>
      <c r="C18" s="9">
        <f>SUM(C6:C17)</f>
        <v>25689375.400000006</v>
      </c>
      <c r="D18" s="9">
        <f>SUM(D6:D17)</f>
        <v>770681.2620000002</v>
      </c>
      <c r="E18" s="9">
        <f>SUM(E6:E17)</f>
        <v>24918694.13800001</v>
      </c>
      <c r="F18" s="10">
        <f>(C18/U18)-1</f>
        <v>0.08537042408501794</v>
      </c>
      <c r="G18" s="8"/>
      <c r="H18" s="8"/>
      <c r="I18" s="9">
        <f>SUM(I6:I17)</f>
        <v>24918694.13800001</v>
      </c>
      <c r="L18" s="11">
        <f>SUM(L6:L17)</f>
        <v>12</v>
      </c>
      <c r="Q18" s="2">
        <f>(F6+F7+F8+F9+F10+F11+F12+F13+F14+F15+F16+F17)/L18</f>
        <v>0.08245783159182969</v>
      </c>
      <c r="U18" s="22">
        <f>SUM(U6:U17)</f>
        <v>23668763.06</v>
      </c>
    </row>
    <row r="22" spans="1:10" ht="12.75">
      <c r="A22" s="13"/>
      <c r="B22" s="13"/>
      <c r="C22" s="13" t="s">
        <v>30</v>
      </c>
      <c r="D22" s="13"/>
      <c r="E22" s="13"/>
      <c r="F22" s="13"/>
      <c r="G22" s="13"/>
      <c r="H22" s="13"/>
      <c r="I22" s="13"/>
      <c r="J22" s="13"/>
    </row>
    <row r="23" spans="1:10" ht="12.75">
      <c r="A23" s="13"/>
      <c r="B23" s="13"/>
      <c r="C23" s="13" t="s">
        <v>31</v>
      </c>
      <c r="D23" s="13"/>
      <c r="E23" s="13"/>
      <c r="F23" s="13"/>
      <c r="G23" s="13"/>
      <c r="H23" s="13"/>
      <c r="I23" s="13"/>
      <c r="J23" s="13"/>
    </row>
    <row r="24" spans="1:13" ht="12.75">
      <c r="A24" s="13"/>
      <c r="B24" s="13"/>
      <c r="C24" s="13" t="s">
        <v>32</v>
      </c>
      <c r="D24" s="13">
        <f>+B27</f>
        <v>2014</v>
      </c>
      <c r="E24" s="13" t="s">
        <v>3</v>
      </c>
      <c r="F24" s="13">
        <f>+B27+1</f>
        <v>2015</v>
      </c>
      <c r="G24" s="13"/>
      <c r="H24" s="13"/>
      <c r="I24" s="13"/>
      <c r="J24" s="13" t="s">
        <v>39</v>
      </c>
      <c r="M24">
        <f>70833.33*12</f>
        <v>849999.96</v>
      </c>
    </row>
    <row r="25" spans="1:10" ht="12.75">
      <c r="A25" s="13"/>
      <c r="B25" s="13" t="s">
        <v>33</v>
      </c>
      <c r="C25" s="13" t="s">
        <v>34</v>
      </c>
      <c r="D25" s="13" t="s">
        <v>35</v>
      </c>
      <c r="E25" s="13" t="s">
        <v>73</v>
      </c>
      <c r="F25" s="13" t="s">
        <v>36</v>
      </c>
      <c r="G25" s="13" t="s">
        <v>67</v>
      </c>
      <c r="H25" s="13" t="s">
        <v>68</v>
      </c>
      <c r="I25" s="13" t="s">
        <v>76</v>
      </c>
      <c r="J25" s="13" t="s">
        <v>75</v>
      </c>
    </row>
    <row r="26" spans="1:6" ht="12.75">
      <c r="A26" t="s">
        <v>14</v>
      </c>
      <c r="B26" t="s">
        <v>15</v>
      </c>
      <c r="F26" s="56"/>
    </row>
    <row r="27" spans="1:10" ht="12.75">
      <c r="A27" s="45">
        <v>11</v>
      </c>
      <c r="B27" s="45">
        <v>2014</v>
      </c>
      <c r="C27" s="47">
        <v>46034.428789700025</v>
      </c>
      <c r="D27" s="47">
        <v>1288296.8404769674</v>
      </c>
      <c r="E27" s="47">
        <v>89583.33333333333</v>
      </c>
      <c r="F27" s="47">
        <v>683394.7709528471</v>
      </c>
      <c r="G27" s="47">
        <v>257659.3680953935</v>
      </c>
      <c r="H27" s="47">
        <v>257659.3680953935</v>
      </c>
      <c r="I27" s="47">
        <v>1334331.2692666673</v>
      </c>
      <c r="J27" s="47">
        <f>+I27-C27</f>
        <v>1288296.8404769674</v>
      </c>
    </row>
    <row r="28" spans="1:10" ht="12.75">
      <c r="A28" s="45">
        <v>12</v>
      </c>
      <c r="B28" s="45">
        <v>2014</v>
      </c>
      <c r="C28" s="47">
        <v>51344.160153900026</v>
      </c>
      <c r="D28" s="47">
        <v>1436892.3660461006</v>
      </c>
      <c r="E28" s="47">
        <v>89583.33333333333</v>
      </c>
      <c r="F28" s="47">
        <v>772552.0862943269</v>
      </c>
      <c r="G28" s="47">
        <v>287378.47320922016</v>
      </c>
      <c r="H28" s="47">
        <v>287378.47320922016</v>
      </c>
      <c r="I28" s="47">
        <v>1488236.5262000007</v>
      </c>
      <c r="J28" s="47">
        <f aca="true" t="shared" si="5" ref="J28:J37">+I28-C28</f>
        <v>1436892.3660461006</v>
      </c>
    </row>
    <row r="29" spans="1:10" ht="12.75">
      <c r="A29" s="45">
        <v>1</v>
      </c>
      <c r="B29" s="45">
        <v>2015</v>
      </c>
      <c r="C29" s="47">
        <v>73105.01735190004</v>
      </c>
      <c r="D29" s="47">
        <v>2045880.9928481008</v>
      </c>
      <c r="E29" s="47">
        <v>89583.33333333333</v>
      </c>
      <c r="F29" s="47">
        <v>1137945.262375527</v>
      </c>
      <c r="G29" s="47">
        <v>409176.1985696202</v>
      </c>
      <c r="H29" s="47">
        <v>409176.1985696202</v>
      </c>
      <c r="I29" s="47">
        <v>2118986.010200001</v>
      </c>
      <c r="J29" s="47">
        <f t="shared" si="5"/>
        <v>2045880.9928481008</v>
      </c>
    </row>
    <row r="30" spans="1:10" ht="12.75">
      <c r="A30" s="45">
        <v>2</v>
      </c>
      <c r="B30" s="45">
        <v>2015</v>
      </c>
      <c r="C30" s="47">
        <v>78063.27050619999</v>
      </c>
      <c r="D30" s="47">
        <v>2184640.222427133</v>
      </c>
      <c r="E30" s="47">
        <v>89583.33333333333</v>
      </c>
      <c r="F30" s="47">
        <v>1221200.8001229465</v>
      </c>
      <c r="G30" s="47">
        <v>436928.0444854266</v>
      </c>
      <c r="H30" s="47">
        <v>436928.0444854266</v>
      </c>
      <c r="I30" s="47">
        <v>2262703.492933333</v>
      </c>
      <c r="J30" s="47">
        <f t="shared" si="5"/>
        <v>2184640.222427133</v>
      </c>
    </row>
    <row r="31" spans="1:10" ht="12.75">
      <c r="A31" s="45">
        <v>3</v>
      </c>
      <c r="B31" s="45">
        <v>2015</v>
      </c>
      <c r="C31" s="47">
        <v>95442.09432960005</v>
      </c>
      <c r="D31" s="47">
        <v>2670995.422470401</v>
      </c>
      <c r="E31" s="47">
        <v>89583.33333333333</v>
      </c>
      <c r="F31" s="47">
        <v>1513013.9201489068</v>
      </c>
      <c r="G31" s="47">
        <v>534199.0844940803</v>
      </c>
      <c r="H31" s="47">
        <v>534199.0844940803</v>
      </c>
      <c r="I31" s="47">
        <v>2766437.516800001</v>
      </c>
      <c r="J31" s="47">
        <f t="shared" si="5"/>
        <v>2670995.4224704006</v>
      </c>
    </row>
    <row r="32" spans="1:10" ht="12.75">
      <c r="A32" s="45">
        <v>4</v>
      </c>
      <c r="B32" s="45">
        <v>2015</v>
      </c>
      <c r="C32" s="47">
        <v>100041.35883560004</v>
      </c>
      <c r="D32" s="47">
        <v>2799708.1726310677</v>
      </c>
      <c r="E32" s="47">
        <v>89583.33333333333</v>
      </c>
      <c r="F32" s="47">
        <v>1590241.570245307</v>
      </c>
      <c r="G32" s="47">
        <v>559941.6345262135</v>
      </c>
      <c r="H32" s="47">
        <v>559941.6345262135</v>
      </c>
      <c r="I32" s="47">
        <v>2899749.5314666675</v>
      </c>
      <c r="J32" s="47">
        <f t="shared" si="5"/>
        <v>2799708.1726310677</v>
      </c>
    </row>
    <row r="33" spans="1:10" ht="12.75">
      <c r="A33" s="45">
        <v>5</v>
      </c>
      <c r="B33" s="45">
        <v>2015</v>
      </c>
      <c r="C33" s="47">
        <v>106377.92245130001</v>
      </c>
      <c r="D33" s="47">
        <v>2977040.1196153667</v>
      </c>
      <c r="E33" s="47">
        <v>89583.33333333333</v>
      </c>
      <c r="F33" s="47">
        <v>1696640.7384358863</v>
      </c>
      <c r="G33" s="47">
        <v>595408.0239230733</v>
      </c>
      <c r="H33" s="47">
        <v>595408.0239230733</v>
      </c>
      <c r="I33" s="47">
        <v>3083418.0420666663</v>
      </c>
      <c r="J33" s="47">
        <f t="shared" si="5"/>
        <v>2977040.119615366</v>
      </c>
    </row>
    <row r="34" spans="1:10" ht="12.75">
      <c r="A34" s="45">
        <v>6</v>
      </c>
      <c r="B34" s="45">
        <v>2015</v>
      </c>
      <c r="C34" s="47">
        <v>77542.62627510003</v>
      </c>
      <c r="D34" s="47">
        <v>2170069.729524901</v>
      </c>
      <c r="E34" s="47">
        <v>89583.33333333333</v>
      </c>
      <c r="F34" s="47">
        <v>1212458.5043816075</v>
      </c>
      <c r="G34" s="47">
        <v>434013.94590498024</v>
      </c>
      <c r="H34" s="47">
        <v>434013.94590498024</v>
      </c>
      <c r="I34" s="47">
        <v>2247612.3558000014</v>
      </c>
      <c r="J34" s="47">
        <f t="shared" si="5"/>
        <v>2170069.7295249016</v>
      </c>
    </row>
    <row r="35" spans="1:10" ht="12.75">
      <c r="A35" s="45">
        <v>7</v>
      </c>
      <c r="B35" s="45">
        <v>2015</v>
      </c>
      <c r="C35" s="47">
        <v>66684.21586130004</v>
      </c>
      <c r="D35" s="47">
        <v>1866191.6062053675</v>
      </c>
      <c r="E35" s="47">
        <v>89583.33333333333</v>
      </c>
      <c r="F35" s="47">
        <v>1030131.6303898871</v>
      </c>
      <c r="G35" s="47">
        <v>373238.32124107354</v>
      </c>
      <c r="H35" s="47">
        <v>373238.32124107354</v>
      </c>
      <c r="I35" s="47">
        <v>1932875.8220666675</v>
      </c>
      <c r="J35" s="47">
        <f t="shared" si="5"/>
        <v>1866191.6062053675</v>
      </c>
    </row>
    <row r="36" spans="1:10" ht="12.75">
      <c r="A36" s="45">
        <v>8</v>
      </c>
      <c r="B36" s="45">
        <v>2015</v>
      </c>
      <c r="C36" s="47">
        <v>52959.79971020002</v>
      </c>
      <c r="D36" s="47">
        <v>1482106.8585564673</v>
      </c>
      <c r="E36" s="47">
        <v>89583.33333333333</v>
      </c>
      <c r="F36" s="47">
        <v>799680.7818005471</v>
      </c>
      <c r="G36" s="47">
        <v>296421.37171129347</v>
      </c>
      <c r="H36" s="47">
        <v>296421.37171129347</v>
      </c>
      <c r="I36" s="47">
        <v>1535066.6582666673</v>
      </c>
      <c r="J36" s="47">
        <f t="shared" si="5"/>
        <v>1482106.8585564673</v>
      </c>
    </row>
    <row r="37" spans="1:12" ht="12.75">
      <c r="A37" s="45">
        <v>9</v>
      </c>
      <c r="B37" s="45">
        <v>2015</v>
      </c>
      <c r="C37" s="47">
        <v>58050.432819100024</v>
      </c>
      <c r="D37" s="47">
        <v>1624570.8083142338</v>
      </c>
      <c r="E37" s="47">
        <v>89583.33333333333</v>
      </c>
      <c r="F37" s="47">
        <v>885159.1516552069</v>
      </c>
      <c r="G37" s="47">
        <v>324914.1616628468</v>
      </c>
      <c r="H37" s="47">
        <v>324914.1616628468</v>
      </c>
      <c r="I37" s="47">
        <v>1682621.2411333339</v>
      </c>
      <c r="J37" s="47">
        <f t="shared" si="5"/>
        <v>1624570.8083142338</v>
      </c>
      <c r="K37" s="56"/>
      <c r="L37" s="26"/>
    </row>
    <row r="38" spans="1:13" ht="12.75">
      <c r="A38" s="45">
        <v>10</v>
      </c>
      <c r="B38" s="45">
        <v>2015</v>
      </c>
      <c r="C38" s="47">
        <v>54049.620677100036</v>
      </c>
      <c r="D38" s="47">
        <v>1512606.0511229008</v>
      </c>
      <c r="E38" s="47">
        <v>89583.33333333333</v>
      </c>
      <c r="F38" s="47">
        <v>817980.297340407</v>
      </c>
      <c r="G38" s="47">
        <v>302521.2102245802</v>
      </c>
      <c r="H38" s="47">
        <v>302521.2102245802</v>
      </c>
      <c r="I38" s="47">
        <v>1566655.6718000008</v>
      </c>
      <c r="J38" s="47">
        <v>1512606.0511229008</v>
      </c>
      <c r="L38" s="44"/>
      <c r="M38" s="56"/>
    </row>
    <row r="39" spans="1:11" ht="12.75">
      <c r="A39" s="14"/>
      <c r="B39" s="14"/>
      <c r="C39" s="15">
        <f aca="true" t="shared" si="6" ref="C39:J39">SUM(C27:C38)</f>
        <v>859694.9477610003</v>
      </c>
      <c r="D39" s="15">
        <f t="shared" si="6"/>
        <v>24058999.190239005</v>
      </c>
      <c r="E39" s="15">
        <f t="shared" si="6"/>
        <v>1075000.0000000002</v>
      </c>
      <c r="F39" s="15">
        <f t="shared" si="6"/>
        <v>13360399.514143404</v>
      </c>
      <c r="G39" s="15">
        <f t="shared" si="6"/>
        <v>4811799.8380478015</v>
      </c>
      <c r="H39" s="15">
        <f t="shared" si="6"/>
        <v>4811799.8380478015</v>
      </c>
      <c r="I39" s="15">
        <f t="shared" si="6"/>
        <v>24918694.13800001</v>
      </c>
      <c r="J39" s="15">
        <f t="shared" si="6"/>
        <v>24058999.19023901</v>
      </c>
      <c r="K39" s="1"/>
    </row>
    <row r="43" spans="10:15" ht="12.75">
      <c r="J43" s="56"/>
      <c r="K43" s="47"/>
      <c r="L43" s="47"/>
      <c r="M43" s="56"/>
      <c r="N43" s="56"/>
      <c r="O43" s="56"/>
    </row>
    <row r="44" spans="10:15" ht="12.75">
      <c r="J44" s="56"/>
      <c r="K44" s="47"/>
      <c r="L44" s="47"/>
      <c r="M44" s="56"/>
      <c r="N44" s="56"/>
      <c r="O44" s="56"/>
    </row>
    <row r="45" spans="11:13" ht="12.75">
      <c r="K45" s="47"/>
      <c r="L45" s="47"/>
      <c r="M45" s="56"/>
    </row>
    <row r="46" spans="11:15" ht="12.75">
      <c r="K46" s="47"/>
      <c r="L46" s="47"/>
      <c r="M46" s="56"/>
      <c r="O46" s="56"/>
    </row>
    <row r="47" spans="11:13" ht="12.75">
      <c r="K47" s="47"/>
      <c r="L47" s="47"/>
      <c r="M47" s="56"/>
    </row>
    <row r="48" spans="11:13" ht="12.75">
      <c r="K48" s="47"/>
      <c r="L48" s="47"/>
      <c r="M48" s="56"/>
    </row>
    <row r="49" spans="11:13" ht="12.75">
      <c r="K49" s="47"/>
      <c r="L49" s="47"/>
      <c r="M49" s="56"/>
    </row>
    <row r="50" spans="11:13" ht="12.75">
      <c r="K50" s="47"/>
      <c r="L50" s="47"/>
      <c r="M50" s="56"/>
    </row>
    <row r="51" spans="11:13" ht="12.75">
      <c r="K51" s="47"/>
      <c r="L51" s="47"/>
      <c r="M51" s="56"/>
    </row>
    <row r="52" spans="11:13" ht="12.75">
      <c r="K52" s="47"/>
      <c r="L52" s="47"/>
      <c r="M52" s="56"/>
    </row>
    <row r="53" spans="11:13" ht="12.75">
      <c r="K53" s="47"/>
      <c r="L53" s="47"/>
      <c r="M53" s="56"/>
    </row>
    <row r="54" spans="11:13" ht="12.75">
      <c r="K54" s="47"/>
      <c r="L54" s="47"/>
      <c r="M54" s="56"/>
    </row>
    <row r="71" spans="1:9" ht="12.75">
      <c r="A71" s="12"/>
      <c r="B71" s="12"/>
      <c r="C71" s="12" t="s">
        <v>24</v>
      </c>
      <c r="D71" s="12"/>
      <c r="E71" s="12"/>
      <c r="F71" s="12"/>
      <c r="G71" s="12"/>
      <c r="H71" s="12"/>
      <c r="I71" s="12"/>
    </row>
    <row r="72" spans="1:9" ht="12.75">
      <c r="A72" s="12"/>
      <c r="B72" s="12"/>
      <c r="C72" s="12" t="s">
        <v>25</v>
      </c>
      <c r="D72" s="12"/>
      <c r="E72" s="12"/>
      <c r="F72" s="12"/>
      <c r="G72" s="12"/>
      <c r="H72" s="12"/>
      <c r="I72" s="12"/>
    </row>
    <row r="73" spans="1:9" ht="12.75">
      <c r="A73" s="12"/>
      <c r="B73" s="12"/>
      <c r="C73" s="12" t="s">
        <v>26</v>
      </c>
      <c r="D73" s="12">
        <f>+B6</f>
        <v>2014</v>
      </c>
      <c r="E73" s="12" t="s">
        <v>3</v>
      </c>
      <c r="F73" s="12">
        <f>+D73+1</f>
        <v>2015</v>
      </c>
      <c r="G73" s="12"/>
      <c r="H73" s="12"/>
      <c r="I73" s="12"/>
    </row>
    <row r="74" spans="1:9" ht="12.75">
      <c r="A74" s="12"/>
      <c r="B74" s="12" t="s">
        <v>4</v>
      </c>
      <c r="C74" s="12" t="s">
        <v>19</v>
      </c>
      <c r="D74" s="12" t="s">
        <v>27</v>
      </c>
      <c r="E74" s="12" t="s">
        <v>28</v>
      </c>
      <c r="F74" s="12" t="s">
        <v>21</v>
      </c>
      <c r="G74" s="12" t="s">
        <v>22</v>
      </c>
      <c r="H74" s="12"/>
      <c r="I74" s="12" t="s">
        <v>29</v>
      </c>
    </row>
    <row r="75" spans="1:9" ht="12.75">
      <c r="A75" s="12" t="s">
        <v>56</v>
      </c>
      <c r="B75" s="12" t="s">
        <v>15</v>
      </c>
      <c r="C75" s="12"/>
      <c r="D75" s="12"/>
      <c r="E75" s="12"/>
      <c r="F75" s="12"/>
      <c r="G75" s="12" t="s">
        <v>61</v>
      </c>
      <c r="H75" s="12"/>
      <c r="I75" s="12"/>
    </row>
    <row r="76" spans="1:15" ht="12.75">
      <c r="A76">
        <v>1</v>
      </c>
      <c r="B76" s="11" t="str">
        <f>+B6&amp;"-"&amp;+(F3)</f>
        <v>2014-2015</v>
      </c>
      <c r="C76" s="1">
        <f>+C6+C7+C8</f>
        <v>5094385.366666667</v>
      </c>
      <c r="D76" s="1">
        <f>+D6+D7+D8</f>
        <v>152831.56100000005</v>
      </c>
      <c r="E76" s="1">
        <f>+E6+E7+E8</f>
        <v>4941553.805666668</v>
      </c>
      <c r="F76" s="34">
        <f>+F6+F7+F8/O76</f>
        <v>0.16560049439617322</v>
      </c>
      <c r="G76" s="11">
        <f aca="true" t="shared" si="7" ref="G76:H79">+A76</f>
        <v>1</v>
      </c>
      <c r="H76" s="1" t="str">
        <f t="shared" si="7"/>
        <v>2014-2015</v>
      </c>
      <c r="I76" s="1">
        <f>+I6+I7+I8</f>
        <v>4941553.805666668</v>
      </c>
      <c r="L76" s="11"/>
      <c r="O76" s="11">
        <f>+L6+L7+L8</f>
        <v>3</v>
      </c>
    </row>
    <row r="77" spans="1:15" ht="12.75">
      <c r="A77">
        <v>2</v>
      </c>
      <c r="B77" t="str">
        <f>+B76</f>
        <v>2014-2015</v>
      </c>
      <c r="C77" s="1">
        <f aca="true" t="shared" si="8" ref="C77:E78">+C9+C10+C11</f>
        <v>8174113.960000001</v>
      </c>
      <c r="D77" s="1">
        <f t="shared" si="8"/>
        <v>245223.41880000004</v>
      </c>
      <c r="E77" s="1">
        <f t="shared" si="8"/>
        <v>7928890.541200002</v>
      </c>
      <c r="F77" s="34">
        <f>+F7+F8+F9/O77</f>
        <v>0.2116462318215381</v>
      </c>
      <c r="G77" s="11">
        <f t="shared" si="7"/>
        <v>2</v>
      </c>
      <c r="H77" s="1" t="str">
        <f t="shared" si="7"/>
        <v>2014-2015</v>
      </c>
      <c r="I77" s="1">
        <f>+I9+I10+I11</f>
        <v>7928890.541200002</v>
      </c>
      <c r="L77" s="11"/>
      <c r="O77" s="11">
        <f>+L9+L10+L11</f>
        <v>3</v>
      </c>
    </row>
    <row r="78" spans="1:15" ht="12.75">
      <c r="A78">
        <v>3</v>
      </c>
      <c r="B78" t="str">
        <f>+B76</f>
        <v>2014-2015</v>
      </c>
      <c r="C78" s="1">
        <f t="shared" si="8"/>
        <v>9020211.433333334</v>
      </c>
      <c r="D78" s="1">
        <f t="shared" si="8"/>
        <v>270606.34300000005</v>
      </c>
      <c r="E78" s="1">
        <f t="shared" si="8"/>
        <v>8749605.090333335</v>
      </c>
      <c r="F78" s="34">
        <f>+F8+F9+F10/O78</f>
        <v>0.24557972215476287</v>
      </c>
      <c r="G78" s="11">
        <f t="shared" si="7"/>
        <v>3</v>
      </c>
      <c r="H78" s="1" t="str">
        <f t="shared" si="7"/>
        <v>2014-2015</v>
      </c>
      <c r="I78" s="1">
        <f>+I10+I11+I12</f>
        <v>8749605.090333335</v>
      </c>
      <c r="O78" s="11">
        <f>+L12+L13+L14</f>
        <v>3</v>
      </c>
    </row>
    <row r="79" spans="1:15" ht="12.75">
      <c r="A79">
        <v>4</v>
      </c>
      <c r="B79" t="str">
        <f>+B76</f>
        <v>2014-2015</v>
      </c>
      <c r="C79" s="1">
        <f>+C13+C14+C15</f>
        <v>5892324.573333335</v>
      </c>
      <c r="D79" s="1">
        <f>+D13+D14+D15</f>
        <v>176769.73720000006</v>
      </c>
      <c r="E79" s="1">
        <f>+E13+E14+E15</f>
        <v>5715554.836133336</v>
      </c>
      <c r="F79" s="1">
        <f>+F13+F14+F15</f>
        <v>0.1778431752942673</v>
      </c>
      <c r="G79" s="11">
        <f t="shared" si="7"/>
        <v>4</v>
      </c>
      <c r="H79" s="1" t="str">
        <f t="shared" si="7"/>
        <v>2014-2015</v>
      </c>
      <c r="I79" s="1">
        <f>+I13+I14+I15</f>
        <v>5715554.836133336</v>
      </c>
      <c r="O79" s="11">
        <f>+L15+L16+L17</f>
        <v>3</v>
      </c>
    </row>
    <row r="80" spans="1:9" ht="12.75">
      <c r="A80" s="4" t="s">
        <v>62</v>
      </c>
      <c r="B80" s="4"/>
      <c r="C80" s="35">
        <f>SUM(C76:C79)</f>
        <v>28181035.333333336</v>
      </c>
      <c r="D80" s="35">
        <f>SUM(D76:D79)</f>
        <v>845431.0600000003</v>
      </c>
      <c r="E80" s="35">
        <f>SUM(E76:E79)</f>
        <v>27335604.27333334</v>
      </c>
      <c r="F80" s="36">
        <f>+F18</f>
        <v>0.08537042408501794</v>
      </c>
      <c r="G80" s="37"/>
      <c r="H80" s="4"/>
      <c r="I80" s="35">
        <f>SUM(I76:I79)</f>
        <v>27335604.27333334</v>
      </c>
    </row>
    <row r="86" spans="1:9" ht="12.75">
      <c r="A86" s="13"/>
      <c r="B86" s="13"/>
      <c r="C86" s="13" t="s">
        <v>30</v>
      </c>
      <c r="D86" s="13"/>
      <c r="E86" s="13"/>
      <c r="F86" s="13"/>
      <c r="G86" s="13"/>
      <c r="H86" s="13"/>
      <c r="I86" s="13"/>
    </row>
    <row r="87" spans="1:9" ht="12.75">
      <c r="A87" s="13"/>
      <c r="B87" s="13"/>
      <c r="C87" s="13" t="s">
        <v>31</v>
      </c>
      <c r="D87" s="13"/>
      <c r="E87" s="13"/>
      <c r="F87" s="13"/>
      <c r="G87" s="13"/>
      <c r="H87" s="13"/>
      <c r="I87" s="13"/>
    </row>
    <row r="88" spans="1:9" ht="12.75">
      <c r="A88" s="13"/>
      <c r="B88" s="12" t="s">
        <v>4</v>
      </c>
      <c r="C88" s="13" t="s">
        <v>32</v>
      </c>
      <c r="D88" s="13">
        <f>+B6</f>
        <v>2014</v>
      </c>
      <c r="E88" s="13" t="s">
        <v>3</v>
      </c>
      <c r="F88" s="13">
        <f>+D88+1</f>
        <v>2015</v>
      </c>
      <c r="G88" s="13"/>
      <c r="H88" s="13"/>
      <c r="I88" s="13"/>
    </row>
    <row r="89" spans="1:9" ht="12.75">
      <c r="A89" s="13" t="s">
        <v>56</v>
      </c>
      <c r="B89" s="12" t="s">
        <v>15</v>
      </c>
      <c r="C89" s="13" t="s">
        <v>34</v>
      </c>
      <c r="D89" s="13" t="s">
        <v>35</v>
      </c>
      <c r="E89" s="13" t="s">
        <v>55</v>
      </c>
      <c r="F89" s="13" t="s">
        <v>36</v>
      </c>
      <c r="G89" s="13" t="s">
        <v>37</v>
      </c>
      <c r="H89" s="13" t="s">
        <v>38</v>
      </c>
      <c r="I89" s="13" t="s">
        <v>39</v>
      </c>
    </row>
    <row r="90" spans="1:9" ht="12.75">
      <c r="A90">
        <f>+A76</f>
        <v>1</v>
      </c>
      <c r="B90" t="str">
        <f>+B76</f>
        <v>2014-2015</v>
      </c>
      <c r="C90" s="1">
        <f aca="true" t="shared" si="9" ref="C90:H90">+C27+C28+C29</f>
        <v>170483.60629550007</v>
      </c>
      <c r="D90" s="1">
        <f t="shared" si="9"/>
        <v>4771070.199371169</v>
      </c>
      <c r="E90" s="1">
        <f t="shared" si="9"/>
        <v>268750</v>
      </c>
      <c r="F90" s="1">
        <f t="shared" si="9"/>
        <v>2593892.119622701</v>
      </c>
      <c r="G90" s="1">
        <f t="shared" si="9"/>
        <v>954214.0398742338</v>
      </c>
      <c r="H90" s="1">
        <f t="shared" si="9"/>
        <v>954214.0398742338</v>
      </c>
      <c r="I90" s="1">
        <f>+J27+J28+J29</f>
        <v>4771070.199371169</v>
      </c>
    </row>
    <row r="91" spans="1:9" ht="12.75">
      <c r="A91">
        <f>+A77</f>
        <v>2</v>
      </c>
      <c r="B91" t="str">
        <f>+B90</f>
        <v>2014-2015</v>
      </c>
      <c r="C91" s="1">
        <f aca="true" t="shared" si="10" ref="C91:H91">+C30+C31+C32</f>
        <v>273546.72367140005</v>
      </c>
      <c r="D91" s="1">
        <f t="shared" si="10"/>
        <v>7655343.817528602</v>
      </c>
      <c r="E91" s="1">
        <f t="shared" si="10"/>
        <v>268750</v>
      </c>
      <c r="F91" s="1">
        <f t="shared" si="10"/>
        <v>4324456.290517161</v>
      </c>
      <c r="G91" s="1">
        <f t="shared" si="10"/>
        <v>1531068.7635057205</v>
      </c>
      <c r="H91" s="1">
        <f t="shared" si="10"/>
        <v>1531068.7635057205</v>
      </c>
      <c r="I91" s="1">
        <f>+J30+J31+J32</f>
        <v>7655343.817528602</v>
      </c>
    </row>
    <row r="92" spans="1:9" ht="12.75">
      <c r="A92">
        <f>+A78</f>
        <v>3</v>
      </c>
      <c r="B92" t="str">
        <f>+B90</f>
        <v>2014-2015</v>
      </c>
      <c r="C92" s="1">
        <f>+C33+C34+C35</f>
        <v>250604.76458770008</v>
      </c>
      <c r="D92" s="1">
        <f>+D33+D34+D35</f>
        <v>7013301.455345635</v>
      </c>
      <c r="E92" s="1">
        <f>+E33+E34+E35</f>
        <v>268750</v>
      </c>
      <c r="F92" s="1">
        <f>+F33+F34+F35</f>
        <v>3939230.873207381</v>
      </c>
      <c r="G92" s="1">
        <f>+G33+G34+G35</f>
        <v>1402660.2910691272</v>
      </c>
      <c r="H92" s="1">
        <f>+H33+H34+I35</f>
        <v>2962297.791894721</v>
      </c>
      <c r="I92" s="1">
        <f>+J33+J34+J35</f>
        <v>7013301.455345635</v>
      </c>
    </row>
    <row r="93" spans="1:9" ht="12.75">
      <c r="A93">
        <f>+A79</f>
        <v>4</v>
      </c>
      <c r="B93" t="str">
        <f>+B90</f>
        <v>2014-2015</v>
      </c>
      <c r="C93" s="1">
        <f>+C36+C37+C38</f>
        <v>165059.8532064001</v>
      </c>
      <c r="D93" s="1">
        <f>+D36+D37+D38</f>
        <v>4619283.717993602</v>
      </c>
      <c r="E93" s="1">
        <f>+E36+E37+E38</f>
        <v>268750</v>
      </c>
      <c r="F93" s="1">
        <f>+F36+F37+F38</f>
        <v>2502820.230796161</v>
      </c>
      <c r="G93" s="1">
        <f>+G36+G37+G38</f>
        <v>923856.7435987205</v>
      </c>
      <c r="H93" s="1">
        <f>+I36+I37+I38</f>
        <v>4784343.571200002</v>
      </c>
      <c r="I93" s="1">
        <f>+J36+J37+J38</f>
        <v>4619283.717993602</v>
      </c>
    </row>
    <row r="94" spans="1:9" ht="12.75">
      <c r="A94" s="4" t="s">
        <v>62</v>
      </c>
      <c r="B94" s="4"/>
      <c r="C94" s="35">
        <f aca="true" t="shared" si="11" ref="C94:I94">SUM(C90:C93)</f>
        <v>859694.9477610003</v>
      </c>
      <c r="D94" s="35">
        <f t="shared" si="11"/>
        <v>24058999.19023901</v>
      </c>
      <c r="E94" s="35">
        <f t="shared" si="11"/>
        <v>1075000</v>
      </c>
      <c r="F94" s="35">
        <f t="shared" si="11"/>
        <v>13360399.514143404</v>
      </c>
      <c r="G94" s="35">
        <f t="shared" si="11"/>
        <v>4811799.838047802</v>
      </c>
      <c r="H94" s="35">
        <f t="shared" si="11"/>
        <v>10231924.166474678</v>
      </c>
      <c r="I94" s="35">
        <f t="shared" si="11"/>
        <v>24058999.19023901</v>
      </c>
    </row>
  </sheetData>
  <sheetProtection/>
  <printOptions/>
  <pageMargins left="0.75" right="0.75" top="1" bottom="1" header="0.5" footer="0.5"/>
  <pageSetup fitToHeight="0" fitToWidth="1" horizontalDpi="300" verticalDpi="300" orientation="landscape" scale="9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60"/>
  <sheetViews>
    <sheetView zoomScalePageLayoutView="0" workbookViewId="0" topLeftCell="A1">
      <selection activeCell="G44" sqref="G44"/>
    </sheetView>
  </sheetViews>
  <sheetFormatPr defaultColWidth="9.140625" defaultRowHeight="12.75"/>
  <cols>
    <col min="2" max="2" width="12.421875" style="0" customWidth="1"/>
    <col min="3" max="3" width="17.8515625" style="0" customWidth="1"/>
    <col min="4" max="4" width="15.28125" style="0" customWidth="1"/>
    <col min="5" max="5" width="14.140625" style="0" customWidth="1"/>
    <col min="8" max="8" width="10.421875" style="0" customWidth="1"/>
    <col min="9" max="9" width="17.00390625" style="0" customWidth="1"/>
    <col min="13" max="13" width="12.00390625" style="0" bestFit="1" customWidth="1"/>
    <col min="14" max="14" width="9.421875" style="0" bestFit="1" customWidth="1"/>
    <col min="18" max="18" width="9.57421875" style="0" bestFit="1" customWidth="1"/>
    <col min="19" max="19" width="10.140625" style="0" bestFit="1" customWidth="1"/>
  </cols>
  <sheetData>
    <row r="1" spans="1:9" ht="12.75">
      <c r="A1" s="4"/>
      <c r="B1" s="4" t="s">
        <v>0</v>
      </c>
      <c r="C1" s="4"/>
      <c r="D1" s="4"/>
      <c r="E1" s="4"/>
      <c r="F1" s="4"/>
      <c r="G1" s="4"/>
      <c r="H1" s="4"/>
      <c r="I1" s="4"/>
    </row>
    <row r="2" spans="1:9" ht="12.75">
      <c r="A2" s="4"/>
      <c r="B2" s="4" t="s">
        <v>16</v>
      </c>
      <c r="C2" s="4"/>
      <c r="D2" s="4"/>
      <c r="E2" s="4"/>
      <c r="F2" s="4"/>
      <c r="G2" s="4"/>
      <c r="H2" s="4"/>
      <c r="I2" s="4"/>
    </row>
    <row r="3" spans="1:15" ht="12.75">
      <c r="A3" s="4"/>
      <c r="B3" s="4" t="s">
        <v>17</v>
      </c>
      <c r="C3" s="4">
        <f>+B6</f>
        <v>2014</v>
      </c>
      <c r="D3" s="4" t="s">
        <v>3</v>
      </c>
      <c r="E3" s="4">
        <f>+B6+1</f>
        <v>2015</v>
      </c>
      <c r="F3" s="4"/>
      <c r="G3" s="4"/>
      <c r="H3" s="4"/>
      <c r="I3" s="4"/>
      <c r="M3">
        <f>+B6-1</f>
        <v>2013</v>
      </c>
      <c r="N3" t="s">
        <v>3</v>
      </c>
      <c r="O3">
        <f>+B6</f>
        <v>2014</v>
      </c>
    </row>
    <row r="4" spans="1:9" ht="12.75">
      <c r="A4" s="54" t="s">
        <v>18</v>
      </c>
      <c r="B4" s="54"/>
      <c r="C4" s="54" t="s">
        <v>19</v>
      </c>
      <c r="D4" t="s">
        <v>6</v>
      </c>
      <c r="E4" t="s">
        <v>20</v>
      </c>
      <c r="F4" t="s">
        <v>21</v>
      </c>
      <c r="G4" t="s">
        <v>22</v>
      </c>
      <c r="H4" t="s">
        <v>14</v>
      </c>
      <c r="I4" t="s">
        <v>23</v>
      </c>
    </row>
    <row r="5" spans="1:3" ht="12.75">
      <c r="A5" s="54" t="s">
        <v>14</v>
      </c>
      <c r="B5" s="55" t="s">
        <v>15</v>
      </c>
      <c r="C5" s="54"/>
    </row>
    <row r="6" spans="1:19" s="46" customFormat="1" ht="15.75" customHeight="1">
      <c r="A6" s="45">
        <v>10</v>
      </c>
      <c r="B6" s="45">
        <v>2014</v>
      </c>
      <c r="C6" s="47">
        <v>687799.6233333336</v>
      </c>
      <c r="D6" s="47">
        <v>20633.98870000001</v>
      </c>
      <c r="E6" s="47">
        <v>667165.6346333337</v>
      </c>
      <c r="F6" s="48">
        <v>0.06551423790694555</v>
      </c>
      <c r="G6" s="45">
        <v>11</v>
      </c>
      <c r="H6" s="45">
        <v>2014</v>
      </c>
      <c r="I6" s="47">
        <v>667165.6346333337</v>
      </c>
      <c r="L6" s="49">
        <f aca="true" t="shared" si="0" ref="L6:L17">IF(A6&gt;0,1,0)</f>
        <v>1</v>
      </c>
      <c r="M6" s="50">
        <f>DATE(B6,A6,1)</f>
        <v>41913</v>
      </c>
      <c r="N6" s="51">
        <f aca="true" t="shared" si="1" ref="N6:N17">IF(A6&gt;0,M6,"")</f>
        <v>41913</v>
      </c>
      <c r="R6" s="59">
        <f>IF(L6=1,(F6+1),"")</f>
        <v>1.0655142379069455</v>
      </c>
      <c r="S6" s="60">
        <f>IF(L6=1,C6/R6,"")</f>
        <v>645509.5566666666</v>
      </c>
    </row>
    <row r="7" spans="1:19" ht="12.75">
      <c r="A7" s="45">
        <v>11</v>
      </c>
      <c r="B7" s="45">
        <v>2014</v>
      </c>
      <c r="C7" s="47">
        <v>767132.23</v>
      </c>
      <c r="D7" s="47">
        <v>23013.96690000001</v>
      </c>
      <c r="E7" s="47">
        <v>744118.2631000003</v>
      </c>
      <c r="F7" s="48">
        <v>0.059109387679956216</v>
      </c>
      <c r="G7" s="45">
        <v>12</v>
      </c>
      <c r="H7" s="45">
        <v>2014</v>
      </c>
      <c r="I7" s="47">
        <v>744118.2631000003</v>
      </c>
      <c r="L7" s="49">
        <f t="shared" si="0"/>
        <v>1</v>
      </c>
      <c r="M7" s="50">
        <f aca="true" t="shared" si="2" ref="M7:M17">DATE(B7,A7,1)</f>
        <v>41944</v>
      </c>
      <c r="N7" s="51">
        <f t="shared" si="1"/>
        <v>41944</v>
      </c>
      <c r="R7" s="24">
        <f aca="true" t="shared" si="3" ref="R7:R17">IF(L7=1,(F7+1),"")</f>
        <v>1.0591093876799562</v>
      </c>
      <c r="S7" s="22">
        <f aca="true" t="shared" si="4" ref="S7:S17">IF(L7=1,C7/R7,"")</f>
        <v>724318.2233333329</v>
      </c>
    </row>
    <row r="8" spans="1:19" ht="12.75">
      <c r="A8" s="45">
        <v>12</v>
      </c>
      <c r="B8" s="45">
        <v>2014</v>
      </c>
      <c r="C8" s="47">
        <v>1092260.83</v>
      </c>
      <c r="D8" s="47">
        <v>32767.824900000014</v>
      </c>
      <c r="E8" s="47">
        <v>1059493.0051000004</v>
      </c>
      <c r="F8" s="48">
        <v>0.12293060642781684</v>
      </c>
      <c r="G8" s="45">
        <v>1</v>
      </c>
      <c r="H8" s="45">
        <v>2015</v>
      </c>
      <c r="I8" s="47">
        <v>1059493.0051000004</v>
      </c>
      <c r="L8" s="49">
        <f t="shared" si="0"/>
        <v>1</v>
      </c>
      <c r="M8" s="50">
        <f t="shared" si="2"/>
        <v>41974</v>
      </c>
      <c r="N8" s="51">
        <f t="shared" si="1"/>
        <v>41974</v>
      </c>
      <c r="R8" s="24">
        <f t="shared" si="3"/>
        <v>1.1229306064278168</v>
      </c>
      <c r="S8" s="22">
        <f t="shared" si="4"/>
        <v>972687.7366666662</v>
      </c>
    </row>
    <row r="9" spans="1:19" ht="12.75">
      <c r="A9" s="45">
        <v>1</v>
      </c>
      <c r="B9" s="45">
        <v>2015</v>
      </c>
      <c r="C9" s="47">
        <v>1166342.0066666666</v>
      </c>
      <c r="D9" s="47">
        <v>34990.2602</v>
      </c>
      <c r="E9" s="47">
        <v>1131351.7464666667</v>
      </c>
      <c r="F9" s="48">
        <v>0.08881871314129852</v>
      </c>
      <c r="G9" s="45">
        <v>2</v>
      </c>
      <c r="H9" s="45">
        <v>2015</v>
      </c>
      <c r="I9" s="47">
        <v>1131351.7464666667</v>
      </c>
      <c r="L9" s="49">
        <f t="shared" si="0"/>
        <v>1</v>
      </c>
      <c r="M9" s="50">
        <f t="shared" si="2"/>
        <v>42005</v>
      </c>
      <c r="N9" s="51">
        <f t="shared" si="1"/>
        <v>42005</v>
      </c>
      <c r="R9" s="24">
        <f t="shared" si="3"/>
        <v>1.0888187131412985</v>
      </c>
      <c r="S9" s="22">
        <f t="shared" si="4"/>
        <v>1071199.45</v>
      </c>
    </row>
    <row r="10" spans="1:19" ht="12.75">
      <c r="A10" s="45">
        <v>2</v>
      </c>
      <c r="B10" s="45">
        <v>2015</v>
      </c>
      <c r="C10" s="47">
        <v>1425998.72</v>
      </c>
      <c r="D10" s="47">
        <v>42779.96160000002</v>
      </c>
      <c r="E10" s="47">
        <v>1383218.7584000006</v>
      </c>
      <c r="F10" s="48">
        <v>0.10149120775694453</v>
      </c>
      <c r="G10" s="45">
        <v>3</v>
      </c>
      <c r="H10" s="45">
        <v>2015</v>
      </c>
      <c r="I10" s="47">
        <v>1383218.7584000006</v>
      </c>
      <c r="L10" s="49">
        <f t="shared" si="0"/>
        <v>1</v>
      </c>
      <c r="M10" s="50">
        <f t="shared" si="2"/>
        <v>42036</v>
      </c>
      <c r="N10" s="51">
        <f t="shared" si="1"/>
        <v>42036</v>
      </c>
      <c r="R10" s="24">
        <f t="shared" si="3"/>
        <v>1.1014912077569445</v>
      </c>
      <c r="S10" s="22">
        <f t="shared" si="4"/>
        <v>1294607.4466666658</v>
      </c>
    </row>
    <row r="11" spans="1:19" ht="14.25" customHeight="1">
      <c r="A11" s="45">
        <v>3</v>
      </c>
      <c r="B11" s="45">
        <v>2015</v>
      </c>
      <c r="C11" s="47">
        <v>1494716.2533333339</v>
      </c>
      <c r="D11" s="47">
        <v>44841.487600000015</v>
      </c>
      <c r="E11" s="47">
        <v>1449874.7657333338</v>
      </c>
      <c r="F11" s="48">
        <v>0.08461430159996519</v>
      </c>
      <c r="G11" s="45">
        <v>4</v>
      </c>
      <c r="H11" s="45">
        <v>2015</v>
      </c>
      <c r="I11" s="47">
        <v>1449874.7657333338</v>
      </c>
      <c r="L11" s="49">
        <f>IF(A11&gt;0,1,0)</f>
        <v>1</v>
      </c>
      <c r="M11" s="50">
        <f>DATE(B11,A11,1)</f>
        <v>42064</v>
      </c>
      <c r="N11" s="51">
        <f>IF(A11&gt;0,M11,"")</f>
        <v>42064</v>
      </c>
      <c r="R11" s="24">
        <f>IF(L11=1,(F11+1),"")</f>
        <v>1.0846143015999652</v>
      </c>
      <c r="S11" s="22">
        <f>IF(L11=1,C11/R11,"")</f>
        <v>1378108.56</v>
      </c>
    </row>
    <row r="12" spans="1:19" ht="12.75">
      <c r="A12" s="45">
        <v>4</v>
      </c>
      <c r="B12" s="45">
        <v>2015</v>
      </c>
      <c r="C12" s="47">
        <v>1589390.7433333334</v>
      </c>
      <c r="D12" s="47">
        <v>47681.7223</v>
      </c>
      <c r="E12" s="47">
        <v>1541709.0210333334</v>
      </c>
      <c r="F12" s="48">
        <v>0.11057425641272789</v>
      </c>
      <c r="G12" s="45">
        <v>5</v>
      </c>
      <c r="H12" s="45">
        <v>2015</v>
      </c>
      <c r="I12" s="47">
        <v>1541709.0210333334</v>
      </c>
      <c r="L12" s="49">
        <f>IF(A12&gt;0,1,0)</f>
        <v>1</v>
      </c>
      <c r="M12" s="50">
        <f>DATE(B12,A12,1)</f>
        <v>42095</v>
      </c>
      <c r="N12" s="51">
        <f>IF(A12&gt;0,M12,"")</f>
        <v>42095</v>
      </c>
      <c r="R12" s="24">
        <f>IF(L12=1,(F12+1),"")</f>
        <v>1.110574256412728</v>
      </c>
      <c r="S12" s="22">
        <f>IF(L12=1,C12/R12,"")</f>
        <v>1431143.1533333336</v>
      </c>
    </row>
    <row r="13" spans="1:19" ht="12.75">
      <c r="A13" s="45">
        <v>5</v>
      </c>
      <c r="B13" s="45">
        <v>2015</v>
      </c>
      <c r="C13" s="47">
        <v>1158563.07</v>
      </c>
      <c r="D13" s="47">
        <v>34756.89210000001</v>
      </c>
      <c r="E13" s="47">
        <v>1123806.1779000005</v>
      </c>
      <c r="F13" s="48">
        <v>0.0870902114683696</v>
      </c>
      <c r="G13" s="45">
        <v>6</v>
      </c>
      <c r="H13" s="45">
        <v>2015</v>
      </c>
      <c r="I13" s="47">
        <v>1123806.1779000005</v>
      </c>
      <c r="L13" s="49">
        <f>IF(A13&gt;0,1,0)</f>
        <v>1</v>
      </c>
      <c r="M13" s="50">
        <f>DATE(B13,A13,1)</f>
        <v>42125</v>
      </c>
      <c r="N13" s="51">
        <f>IF(A13&gt;0,M13,"")</f>
        <v>42125</v>
      </c>
      <c r="R13" s="24">
        <f>IF(L13=1,(F13+1),"")</f>
        <v>1.0870902114683696</v>
      </c>
      <c r="S13" s="22">
        <f>IF(L13=1,C13/R13,"")</f>
        <v>1065746.9433333317</v>
      </c>
    </row>
    <row r="14" spans="1:19" ht="12.75">
      <c r="A14" s="45">
        <v>6</v>
      </c>
      <c r="B14" s="45">
        <v>2015</v>
      </c>
      <c r="C14" s="47">
        <v>996327.7433333338</v>
      </c>
      <c r="D14" s="47">
        <v>29889.832300000013</v>
      </c>
      <c r="E14" s="47">
        <v>966437.9110333337</v>
      </c>
      <c r="F14" s="48">
        <v>0.03432506042357475</v>
      </c>
      <c r="G14" s="45">
        <v>7</v>
      </c>
      <c r="H14" s="45">
        <v>2015</v>
      </c>
      <c r="I14" s="47">
        <v>966437.9110333337</v>
      </c>
      <c r="L14" s="49">
        <f>IF(A14&gt;0,1,0)</f>
        <v>1</v>
      </c>
      <c r="M14" s="50">
        <f>DATE(B14,A14,1)</f>
        <v>42156</v>
      </c>
      <c r="N14" s="51">
        <f>IF(A14&gt;0,M14,"")</f>
        <v>42156</v>
      </c>
      <c r="R14" s="24">
        <f>IF(L14=1,(F14+1),"")</f>
        <v>1.0343250604235747</v>
      </c>
      <c r="S14" s="22">
        <f>IF(L14=1,C14/R14,"")</f>
        <v>963263.66</v>
      </c>
    </row>
    <row r="15" spans="1:19" ht="12.75">
      <c r="A15" s="45">
        <v>7</v>
      </c>
      <c r="B15" s="45">
        <v>2015</v>
      </c>
      <c r="C15" s="47">
        <v>791271.4733333336</v>
      </c>
      <c r="D15" s="47">
        <v>23738.144200000006</v>
      </c>
      <c r="E15" s="47">
        <v>767533.3291333336</v>
      </c>
      <c r="F15" s="48">
        <v>0.05642790508566109</v>
      </c>
      <c r="G15" s="45">
        <v>8</v>
      </c>
      <c r="H15" s="45">
        <v>2015</v>
      </c>
      <c r="I15" s="47">
        <v>767533.3291333336</v>
      </c>
      <c r="J15" s="46"/>
      <c r="L15" s="49">
        <f>IF(A15&gt;0,1,0)</f>
        <v>1</v>
      </c>
      <c r="M15" s="50">
        <f>DATE(B15,A15,1)</f>
        <v>42186</v>
      </c>
      <c r="N15" s="51">
        <f>IF(A15&gt;0,M15,"")</f>
        <v>42186</v>
      </c>
      <c r="R15" s="24">
        <f>IF(L15=1,(F15+1),"")</f>
        <v>1.056427905085661</v>
      </c>
      <c r="S15" s="22">
        <f>IF(L15=1,C15/R15,"")</f>
        <v>749006.5999999999</v>
      </c>
    </row>
    <row r="16" spans="1:19" ht="12.75">
      <c r="A16" s="45">
        <v>8</v>
      </c>
      <c r="B16" s="45">
        <v>2015</v>
      </c>
      <c r="C16" s="47">
        <v>867330.536666667</v>
      </c>
      <c r="D16" s="47">
        <v>26019.91610000001</v>
      </c>
      <c r="E16" s="47">
        <v>841310.6205666669</v>
      </c>
      <c r="F16" s="48">
        <v>0.14491657053612106</v>
      </c>
      <c r="G16" s="45">
        <v>9</v>
      </c>
      <c r="H16" s="45">
        <v>2015</v>
      </c>
      <c r="I16" s="47">
        <v>841310.6205666669</v>
      </c>
      <c r="L16" s="49">
        <f t="shared" si="0"/>
        <v>1</v>
      </c>
      <c r="M16" s="50">
        <f t="shared" si="2"/>
        <v>42217</v>
      </c>
      <c r="N16" s="51">
        <f t="shared" si="1"/>
        <v>42217</v>
      </c>
      <c r="R16" s="24">
        <f t="shared" si="3"/>
        <v>1.144916570536121</v>
      </c>
      <c r="S16" s="22">
        <f t="shared" si="4"/>
        <v>757549.1166666659</v>
      </c>
    </row>
    <row r="17" spans="1:19" ht="12.75">
      <c r="A17" s="45">
        <v>9</v>
      </c>
      <c r="B17" s="45">
        <v>2015</v>
      </c>
      <c r="C17" s="47">
        <v>807554.47</v>
      </c>
      <c r="D17" s="47">
        <v>24226.634100000014</v>
      </c>
      <c r="E17" s="47">
        <v>783327.8359000004</v>
      </c>
      <c r="F17" s="48">
        <v>0.03368152376216638</v>
      </c>
      <c r="G17" s="45">
        <v>10</v>
      </c>
      <c r="H17" s="45">
        <v>2015</v>
      </c>
      <c r="I17" s="47">
        <v>783327.8359000004</v>
      </c>
      <c r="L17" s="49">
        <f t="shared" si="0"/>
        <v>1</v>
      </c>
      <c r="M17" s="50">
        <f t="shared" si="2"/>
        <v>42248</v>
      </c>
      <c r="N17" s="51">
        <f t="shared" si="1"/>
        <v>42248</v>
      </c>
      <c r="R17" s="24">
        <f t="shared" si="3"/>
        <v>1.0336815237621664</v>
      </c>
      <c r="S17" s="22">
        <f t="shared" si="4"/>
        <v>781241.0799999995</v>
      </c>
    </row>
    <row r="18" spans="1:19" ht="12.75">
      <c r="A18" s="8"/>
      <c r="B18" s="8"/>
      <c r="C18" s="9">
        <f>SUM(C6:C17)</f>
        <v>12844687.700000003</v>
      </c>
      <c r="D18" s="9">
        <f>SUM(D6:D17)</f>
        <v>385340.6310000001</v>
      </c>
      <c r="E18" s="9">
        <f>SUM(E6:E17)</f>
        <v>12459347.069000006</v>
      </c>
      <c r="F18" s="10">
        <f>(C18/S18)-1</f>
        <v>0.08537042439072917</v>
      </c>
      <c r="G18" s="8"/>
      <c r="H18" s="8"/>
      <c r="I18" s="9">
        <f>SUM(I6:I17)</f>
        <v>12459347.069000006</v>
      </c>
      <c r="L18" s="49">
        <f>SUM(L6:L17)</f>
        <v>12</v>
      </c>
      <c r="M18" s="52"/>
      <c r="N18" s="52"/>
      <c r="Q18" s="2">
        <f>(F6+F7+F8+F9+F10+F11+F12+F13+F14+F15+F16+F17)/L18</f>
        <v>0.08245783185012896</v>
      </c>
      <c r="S18" s="22">
        <f>SUM(S6:S17)</f>
        <v>11834381.526666664</v>
      </c>
    </row>
    <row r="20" ht="12.75">
      <c r="B20" t="s">
        <v>64</v>
      </c>
    </row>
    <row r="51" spans="1:12" ht="12.75">
      <c r="A51" s="4"/>
      <c r="B51" s="4"/>
      <c r="C51" s="4" t="s">
        <v>0</v>
      </c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 t="s">
        <v>60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 t="s">
        <v>58</v>
      </c>
      <c r="B53" s="4"/>
      <c r="C53" s="4"/>
      <c r="D53" s="4" t="str">
        <f>+B56</f>
        <v>2014-2015</v>
      </c>
      <c r="E53" s="4" t="s">
        <v>57</v>
      </c>
      <c r="F53" s="4"/>
      <c r="G53" s="4"/>
      <c r="H53" s="4"/>
      <c r="I53" s="4"/>
      <c r="J53" s="4"/>
      <c r="K53" s="4"/>
      <c r="L53" s="4"/>
    </row>
    <row r="54" spans="1:9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59</v>
      </c>
    </row>
    <row r="55" spans="1:8" ht="12.75">
      <c r="A55" t="s">
        <v>56</v>
      </c>
      <c r="B55" t="s">
        <v>15</v>
      </c>
      <c r="G55" t="s">
        <v>56</v>
      </c>
      <c r="H55" t="s">
        <v>15</v>
      </c>
    </row>
    <row r="56" spans="1:15" ht="12.75">
      <c r="A56" s="28">
        <v>1</v>
      </c>
      <c r="B56" s="11" t="str">
        <f>+B6&amp;"-"&amp;+(E3)</f>
        <v>2014-2015</v>
      </c>
      <c r="C56" s="29">
        <f>+C6+C7+C8</f>
        <v>2547192.6833333336</v>
      </c>
      <c r="D56" s="29">
        <f>+D6+D7+D8</f>
        <v>76415.78050000002</v>
      </c>
      <c r="E56" s="29">
        <f>+E6+E7+E8</f>
        <v>2470776.902833334</v>
      </c>
      <c r="F56" s="30">
        <f>(F6+F7+F8)/O56</f>
        <v>0.08251807733823953</v>
      </c>
      <c r="G56" s="28">
        <v>1</v>
      </c>
      <c r="H56" s="44" t="str">
        <f>+$B$56</f>
        <v>2014-2015</v>
      </c>
      <c r="I56" s="29">
        <f>+I6+I7+I8</f>
        <v>2470776.902833334</v>
      </c>
      <c r="J56" s="29"/>
      <c r="K56" s="29"/>
      <c r="L56" s="32">
        <f>+L6+L7+L8</f>
        <v>3</v>
      </c>
      <c r="O56" s="31">
        <f>+L6+L7+L8</f>
        <v>3</v>
      </c>
    </row>
    <row r="57" spans="1:15" ht="12.75">
      <c r="A57" s="28">
        <v>2</v>
      </c>
      <c r="B57" s="44" t="str">
        <f>+$B$56</f>
        <v>2014-2015</v>
      </c>
      <c r="C57" s="29">
        <f>+C9+C10+C11</f>
        <v>4087056.9800000004</v>
      </c>
      <c r="D57" s="29">
        <f>+D9+D10+D11</f>
        <v>122611.70940000002</v>
      </c>
      <c r="E57" s="29">
        <f>+E9+E10+E11</f>
        <v>3964445.270600001</v>
      </c>
      <c r="F57" s="30">
        <f>(F7+F8+F9)/O57</f>
        <v>0.09028623574969052</v>
      </c>
      <c r="G57" s="28">
        <v>2</v>
      </c>
      <c r="H57" s="44" t="str">
        <f>+$B$56</f>
        <v>2014-2015</v>
      </c>
      <c r="I57" s="29">
        <f>+I9+I10+I11</f>
        <v>3964445.270600001</v>
      </c>
      <c r="J57" s="29"/>
      <c r="K57" s="29"/>
      <c r="L57" s="32">
        <f>+L9+L10+L11</f>
        <v>3</v>
      </c>
      <c r="O57" s="31">
        <v>3</v>
      </c>
    </row>
    <row r="58" spans="1:15" ht="12.75">
      <c r="A58" s="28">
        <v>3</v>
      </c>
      <c r="B58" s="44" t="str">
        <f>+$B$56</f>
        <v>2014-2015</v>
      </c>
      <c r="C58" s="29">
        <f>+C12+C13+C14</f>
        <v>3744281.556666667</v>
      </c>
      <c r="D58" s="29">
        <f>+D12+D13+D14</f>
        <v>112328.44670000003</v>
      </c>
      <c r="E58" s="29">
        <f>+E12+E13+E14</f>
        <v>3631953.109966668</v>
      </c>
      <c r="F58" s="30">
        <f>+F12+F13+F14/O58</f>
        <v>0.23198952830467223</v>
      </c>
      <c r="G58" s="28">
        <v>3</v>
      </c>
      <c r="H58" s="44" t="str">
        <f>+$B$56</f>
        <v>2014-2015</v>
      </c>
      <c r="I58" s="29">
        <f>+I12+I13+I14</f>
        <v>3631953.109966668</v>
      </c>
      <c r="J58" s="29"/>
      <c r="K58" s="29"/>
      <c r="L58" s="32">
        <f>+L12+L13+L14</f>
        <v>3</v>
      </c>
      <c r="O58" s="31">
        <v>1</v>
      </c>
    </row>
    <row r="59" spans="1:15" ht="12.75">
      <c r="A59" s="28">
        <v>4</v>
      </c>
      <c r="B59" s="44" t="str">
        <f>+$B$56</f>
        <v>2014-2015</v>
      </c>
      <c r="C59" s="29">
        <f>+C15+C16+C17</f>
        <v>2466156.4800000004</v>
      </c>
      <c r="D59" s="29">
        <f>+D15+D16+D17</f>
        <v>73984.69440000002</v>
      </c>
      <c r="E59" s="29">
        <f>+E15+E16+E17</f>
        <v>2392171.785600001</v>
      </c>
      <c r="F59" s="30">
        <v>0</v>
      </c>
      <c r="G59" s="28">
        <v>4</v>
      </c>
      <c r="H59" s="44" t="str">
        <f>+$B$56</f>
        <v>2014-2015</v>
      </c>
      <c r="I59" s="29">
        <f>+I15+I16+I17</f>
        <v>2392171.785600001</v>
      </c>
      <c r="J59" s="29"/>
      <c r="K59" s="29"/>
      <c r="L59" s="32">
        <f>+L15+L16+L17</f>
        <v>3</v>
      </c>
      <c r="O59" s="31">
        <v>0</v>
      </c>
    </row>
    <row r="60" spans="1:12" ht="12.75">
      <c r="A60" s="5"/>
      <c r="B60" s="5"/>
      <c r="C60" s="6">
        <f>SUM(C48:C59)</f>
        <v>12844687.700000001</v>
      </c>
      <c r="D60" s="6">
        <f>SUM(D48:D59)</f>
        <v>385340.6310000001</v>
      </c>
      <c r="E60" s="6">
        <f>SUM(E48:E59)</f>
        <v>12459347.069000004</v>
      </c>
      <c r="F60" s="7">
        <f>+F18</f>
        <v>0.08537042439072917</v>
      </c>
      <c r="G60" s="5"/>
      <c r="H60" s="5"/>
      <c r="I60" s="6">
        <f>SUM(I48:I59)</f>
        <v>12459347.069000004</v>
      </c>
      <c r="J60" s="6"/>
      <c r="K60" s="6"/>
      <c r="L60" s="33">
        <f>SUM(L48:L59)</f>
        <v>12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9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15.7109375" style="0" customWidth="1"/>
    <col min="4" max="4" width="16.140625" style="0" customWidth="1"/>
    <col min="5" max="5" width="17.00390625" style="0" customWidth="1"/>
    <col min="6" max="6" width="14.421875" style="0" customWidth="1"/>
    <col min="7" max="7" width="14.7109375" style="0" customWidth="1"/>
    <col min="8" max="8" width="16.28125" style="0" customWidth="1"/>
    <col min="9" max="9" width="16.140625" style="0" customWidth="1"/>
    <col min="14" max="14" width="12.140625" style="0" customWidth="1"/>
    <col min="19" max="19" width="10.140625" style="0" bestFit="1" customWidth="1"/>
  </cols>
  <sheetData>
    <row r="1" spans="1:9" ht="12.75">
      <c r="A1" s="16"/>
      <c r="B1" s="13"/>
      <c r="C1" s="13" t="s">
        <v>40</v>
      </c>
      <c r="D1" s="13"/>
      <c r="E1" s="13"/>
      <c r="F1" s="13"/>
      <c r="G1" s="13"/>
      <c r="H1" s="13"/>
      <c r="I1" s="13"/>
    </row>
    <row r="2" spans="1:16" ht="12.75">
      <c r="A2" s="13" t="s">
        <v>53</v>
      </c>
      <c r="B2" s="13"/>
      <c r="C2" s="13" t="s">
        <v>41</v>
      </c>
      <c r="D2" s="13"/>
      <c r="E2" s="13"/>
      <c r="F2" s="13"/>
      <c r="G2" s="13"/>
      <c r="H2" s="13"/>
      <c r="I2" s="13"/>
      <c r="N2">
        <f>+B6-1</f>
        <v>2013</v>
      </c>
      <c r="O2" t="s">
        <v>3</v>
      </c>
      <c r="P2">
        <f>+B6</f>
        <v>2014</v>
      </c>
    </row>
    <row r="3" spans="1:9" ht="12.75">
      <c r="A3" s="13"/>
      <c r="B3" s="13"/>
      <c r="C3" s="13" t="s">
        <v>26</v>
      </c>
      <c r="D3" s="13">
        <f>+B6</f>
        <v>2014</v>
      </c>
      <c r="E3" s="13" t="s">
        <v>3</v>
      </c>
      <c r="F3" s="13">
        <f>+B6+1</f>
        <v>2015</v>
      </c>
      <c r="G3" s="13"/>
      <c r="H3" s="13"/>
      <c r="I3" s="13"/>
    </row>
    <row r="4" spans="1:9" ht="12.75">
      <c r="A4" s="13"/>
      <c r="B4" s="13" t="s">
        <v>4</v>
      </c>
      <c r="C4" s="13" t="s">
        <v>19</v>
      </c>
      <c r="D4" s="13" t="s">
        <v>27</v>
      </c>
      <c r="E4" s="13" t="s">
        <v>28</v>
      </c>
      <c r="F4" s="13" t="s">
        <v>21</v>
      </c>
      <c r="G4" s="13" t="s">
        <v>22</v>
      </c>
      <c r="H4" s="13"/>
      <c r="I4" s="13" t="s">
        <v>42</v>
      </c>
    </row>
    <row r="5" spans="1:9" ht="12.75">
      <c r="A5" s="13"/>
      <c r="B5" s="13" t="s">
        <v>14</v>
      </c>
      <c r="C5" s="13"/>
      <c r="D5" s="13"/>
      <c r="E5" s="13"/>
      <c r="F5" s="13"/>
      <c r="G5" s="13" t="s">
        <v>14</v>
      </c>
      <c r="H5" s="13"/>
      <c r="I5" s="13"/>
    </row>
    <row r="6" spans="1:19" ht="12.75">
      <c r="A6" s="45">
        <v>10</v>
      </c>
      <c r="B6" s="45">
        <v>2014</v>
      </c>
      <c r="C6" s="47">
        <v>462479.81</v>
      </c>
      <c r="D6" s="47">
        <v>13874.3943</v>
      </c>
      <c r="E6" s="47">
        <v>448605.4157</v>
      </c>
      <c r="F6" s="48">
        <v>0.03204880159286572</v>
      </c>
      <c r="G6" s="45">
        <v>11</v>
      </c>
      <c r="H6" s="45">
        <v>2014</v>
      </c>
      <c r="I6" s="47">
        <v>448605.4157</v>
      </c>
      <c r="J6" s="46"/>
      <c r="M6">
        <f aca="true" t="shared" si="0" ref="M6:M17">IF(A6&gt;0,1,0)</f>
        <v>1</v>
      </c>
      <c r="N6" s="25">
        <f>DATE(B6,A6,1)</f>
        <v>41913</v>
      </c>
      <c r="O6" s="23">
        <f aca="true" t="shared" si="1" ref="O6:O17">IF(B6&gt;0,N6,"")</f>
        <v>41913</v>
      </c>
      <c r="R6" s="24">
        <f>IF(M6=1,(F6+1),"")</f>
        <v>1.0320488015928657</v>
      </c>
      <c r="S6" s="22">
        <f>IF(M6=1,C6/R6,"")</f>
        <v>448118.16</v>
      </c>
    </row>
    <row r="7" spans="1:19" ht="12.75">
      <c r="A7" s="45">
        <v>11</v>
      </c>
      <c r="B7" s="45">
        <v>2014</v>
      </c>
      <c r="C7" s="47">
        <v>567150.12</v>
      </c>
      <c r="D7" s="47">
        <v>17014.5036</v>
      </c>
      <c r="E7" s="47">
        <v>550135.6163999999</v>
      </c>
      <c r="F7" s="48">
        <v>0.1474116440114197</v>
      </c>
      <c r="G7" s="45">
        <v>12</v>
      </c>
      <c r="H7" s="45">
        <v>2014</v>
      </c>
      <c r="I7" s="47">
        <v>550135.6163999999</v>
      </c>
      <c r="M7">
        <f t="shared" si="0"/>
        <v>1</v>
      </c>
      <c r="N7" s="25">
        <f aca="true" t="shared" si="2" ref="N7:N17">DATE(B7,A7,1)</f>
        <v>41944</v>
      </c>
      <c r="O7" s="23">
        <f t="shared" si="1"/>
        <v>41944</v>
      </c>
      <c r="R7" s="24">
        <f aca="true" t="shared" si="3" ref="R7:R17">IF(M7=1,(F7+1),"")</f>
        <v>1.1474116440114197</v>
      </c>
      <c r="S7" s="22">
        <f aca="true" t="shared" si="4" ref="S7:S17">IF(M7=1,C7/R7,"")</f>
        <v>494286.5300000001</v>
      </c>
    </row>
    <row r="8" spans="1:19" ht="12.75">
      <c r="A8" s="45">
        <v>12</v>
      </c>
      <c r="B8" s="45">
        <v>2014</v>
      </c>
      <c r="C8" s="47">
        <v>680258.97</v>
      </c>
      <c r="D8" s="47">
        <v>20407.769099999998</v>
      </c>
      <c r="E8" s="47">
        <v>659851.2008999999</v>
      </c>
      <c r="F8" s="48">
        <v>0.1193089443970683</v>
      </c>
      <c r="G8" s="45">
        <v>1</v>
      </c>
      <c r="H8" s="45">
        <v>2015</v>
      </c>
      <c r="I8" s="47">
        <v>659851.2008999999</v>
      </c>
      <c r="M8">
        <f t="shared" si="0"/>
        <v>1</v>
      </c>
      <c r="N8" s="25">
        <f t="shared" si="2"/>
        <v>41974</v>
      </c>
      <c r="O8" s="23">
        <f t="shared" si="1"/>
        <v>41974</v>
      </c>
      <c r="R8" s="24">
        <f t="shared" si="3"/>
        <v>1.1193089443970683</v>
      </c>
      <c r="S8" s="22">
        <f t="shared" si="4"/>
        <v>607749.07</v>
      </c>
    </row>
    <row r="9" spans="1:19" ht="12.75">
      <c r="A9" s="45">
        <v>1</v>
      </c>
      <c r="B9" s="45">
        <v>2015</v>
      </c>
      <c r="C9" s="47">
        <v>699622.93</v>
      </c>
      <c r="D9" s="47">
        <v>20988.6879</v>
      </c>
      <c r="E9" s="47">
        <v>678634.2421</v>
      </c>
      <c r="F9" s="48">
        <v>0.11811432715064818</v>
      </c>
      <c r="G9" s="45">
        <v>2</v>
      </c>
      <c r="H9" s="45">
        <v>2015</v>
      </c>
      <c r="I9" s="47">
        <v>678634.2421</v>
      </c>
      <c r="M9">
        <f t="shared" si="0"/>
        <v>1</v>
      </c>
      <c r="N9" s="25">
        <f t="shared" si="2"/>
        <v>42005</v>
      </c>
      <c r="O9" s="23">
        <f t="shared" si="1"/>
        <v>42005</v>
      </c>
      <c r="R9" s="24">
        <f t="shared" si="3"/>
        <v>1.1181143271506482</v>
      </c>
      <c r="S9" s="22">
        <f t="shared" si="4"/>
        <v>625716.81</v>
      </c>
    </row>
    <row r="10" spans="1:19" ht="12.75">
      <c r="A10" s="45">
        <v>2</v>
      </c>
      <c r="B10" s="45">
        <v>2015</v>
      </c>
      <c r="C10" s="47">
        <v>800504.7</v>
      </c>
      <c r="D10" s="47">
        <v>24015.140999999996</v>
      </c>
      <c r="E10" s="47">
        <v>776489.559</v>
      </c>
      <c r="F10" s="48">
        <v>0.10047267532767257</v>
      </c>
      <c r="G10" s="45">
        <v>3</v>
      </c>
      <c r="H10" s="45">
        <v>2015</v>
      </c>
      <c r="I10" s="47">
        <v>776489.5589999999</v>
      </c>
      <c r="M10">
        <f t="shared" si="0"/>
        <v>1</v>
      </c>
      <c r="N10" s="25">
        <f t="shared" si="2"/>
        <v>42036</v>
      </c>
      <c r="O10" s="23">
        <f t="shared" si="1"/>
        <v>42036</v>
      </c>
      <c r="R10" s="24">
        <f t="shared" si="3"/>
        <v>1.1004726753276726</v>
      </c>
      <c r="S10" s="22">
        <f t="shared" si="4"/>
        <v>727418.97</v>
      </c>
    </row>
    <row r="11" spans="1:19" ht="12.75">
      <c r="A11" s="45">
        <v>3</v>
      </c>
      <c r="B11" s="45">
        <v>2015</v>
      </c>
      <c r="C11" s="47">
        <v>830003.05</v>
      </c>
      <c r="D11" s="47">
        <v>24900.091500000002</v>
      </c>
      <c r="E11" s="47">
        <v>805102.9585000001</v>
      </c>
      <c r="F11" s="48">
        <v>0.04808465947229479</v>
      </c>
      <c r="G11" s="45">
        <v>4</v>
      </c>
      <c r="H11" s="45">
        <v>2015</v>
      </c>
      <c r="I11" s="47">
        <v>805102.9585000001</v>
      </c>
      <c r="M11">
        <f t="shared" si="0"/>
        <v>1</v>
      </c>
      <c r="N11" s="25">
        <f t="shared" si="2"/>
        <v>42064</v>
      </c>
      <c r="O11" s="23">
        <f t="shared" si="1"/>
        <v>42064</v>
      </c>
      <c r="R11" s="24">
        <f t="shared" si="3"/>
        <v>1.0480846594722948</v>
      </c>
      <c r="S11" s="22">
        <f t="shared" si="4"/>
        <v>791923.67</v>
      </c>
    </row>
    <row r="12" spans="1:19" ht="12.75">
      <c r="A12" s="45">
        <v>4</v>
      </c>
      <c r="B12" s="45">
        <v>2015</v>
      </c>
      <c r="C12" s="47">
        <v>794308.48</v>
      </c>
      <c r="D12" s="47">
        <v>23829.254399999998</v>
      </c>
      <c r="E12" s="47">
        <v>770479.2256</v>
      </c>
      <c r="F12" s="48">
        <v>0.09373339726847973</v>
      </c>
      <c r="G12" s="45">
        <v>5</v>
      </c>
      <c r="H12" s="45">
        <v>2015</v>
      </c>
      <c r="I12" s="47">
        <v>770479.2256</v>
      </c>
      <c r="M12">
        <f t="shared" si="0"/>
        <v>1</v>
      </c>
      <c r="N12" s="25">
        <f t="shared" si="2"/>
        <v>42095</v>
      </c>
      <c r="O12" s="23">
        <f t="shared" si="1"/>
        <v>42095</v>
      </c>
      <c r="R12" s="24">
        <f t="shared" si="3"/>
        <v>1.0937333972684797</v>
      </c>
      <c r="S12" s="22">
        <f t="shared" si="4"/>
        <v>726235.9200000002</v>
      </c>
    </row>
    <row r="13" spans="1:19" ht="12.75">
      <c r="A13" s="45">
        <v>5</v>
      </c>
      <c r="B13" s="45">
        <v>2015</v>
      </c>
      <c r="C13" s="47">
        <v>694203</v>
      </c>
      <c r="D13" s="47">
        <v>20826.09</v>
      </c>
      <c r="E13" s="47">
        <v>673376.91</v>
      </c>
      <c r="F13" s="48">
        <v>0.05028946379036059</v>
      </c>
      <c r="G13" s="45">
        <v>6</v>
      </c>
      <c r="H13" s="45">
        <v>2015</v>
      </c>
      <c r="I13" s="47">
        <v>673376.91</v>
      </c>
      <c r="M13">
        <f t="shared" si="0"/>
        <v>1</v>
      </c>
      <c r="N13" s="25">
        <f t="shared" si="2"/>
        <v>42125</v>
      </c>
      <c r="O13" s="23">
        <f t="shared" si="1"/>
        <v>42125</v>
      </c>
      <c r="R13" s="24">
        <f t="shared" si="3"/>
        <v>1.0502894637903606</v>
      </c>
      <c r="S13" s="22">
        <f t="shared" si="4"/>
        <v>660963.5</v>
      </c>
    </row>
    <row r="14" spans="1:19" ht="12.75">
      <c r="A14" s="45">
        <v>6</v>
      </c>
      <c r="B14" s="45">
        <v>2015</v>
      </c>
      <c r="C14" s="47">
        <v>724267.88</v>
      </c>
      <c r="D14" s="47">
        <v>21728.0364</v>
      </c>
      <c r="E14" s="47">
        <v>702539.8436</v>
      </c>
      <c r="F14" s="48">
        <v>0.018868443170173332</v>
      </c>
      <c r="G14" s="45">
        <v>7</v>
      </c>
      <c r="H14" s="45">
        <v>2015</v>
      </c>
      <c r="I14" s="47">
        <v>702539.8436</v>
      </c>
      <c r="M14">
        <f t="shared" si="0"/>
        <v>1</v>
      </c>
      <c r="N14" s="25">
        <f t="shared" si="2"/>
        <v>42156</v>
      </c>
      <c r="O14" s="23">
        <f t="shared" si="1"/>
        <v>42156</v>
      </c>
      <c r="R14" s="24">
        <f t="shared" si="3"/>
        <v>1.0188684431701733</v>
      </c>
      <c r="S14" s="22">
        <f t="shared" si="4"/>
        <v>710855.15</v>
      </c>
    </row>
    <row r="15" spans="1:19" ht="12.75">
      <c r="A15" s="45">
        <v>7</v>
      </c>
      <c r="B15" s="45">
        <v>2015</v>
      </c>
      <c r="C15" s="47">
        <v>554176.2</v>
      </c>
      <c r="D15" s="47">
        <v>16625.285999999996</v>
      </c>
      <c r="E15" s="47">
        <v>537550.914</v>
      </c>
      <c r="F15" s="48">
        <v>0.1648674591062358</v>
      </c>
      <c r="G15" s="45">
        <v>8</v>
      </c>
      <c r="H15" s="45">
        <v>2015</v>
      </c>
      <c r="I15" s="47">
        <v>537550.914</v>
      </c>
      <c r="M15">
        <f t="shared" si="0"/>
        <v>1</v>
      </c>
      <c r="N15" s="25">
        <f t="shared" si="2"/>
        <v>42186</v>
      </c>
      <c r="O15" s="23">
        <f t="shared" si="1"/>
        <v>42186</v>
      </c>
      <c r="R15" s="24">
        <f t="shared" si="3"/>
        <v>1.1648674591062358</v>
      </c>
      <c r="S15" s="22">
        <f t="shared" si="4"/>
        <v>475741.85</v>
      </c>
    </row>
    <row r="16" spans="1:19" ht="12.75">
      <c r="A16" s="45">
        <v>8</v>
      </c>
      <c r="B16" s="45">
        <v>2015</v>
      </c>
      <c r="C16" s="47">
        <v>531650.06</v>
      </c>
      <c r="D16" s="47">
        <v>15949.501800000002</v>
      </c>
      <c r="E16" s="47">
        <v>515700.5582</v>
      </c>
      <c r="F16" s="48">
        <v>0.18378687109367364</v>
      </c>
      <c r="G16" s="45">
        <v>9</v>
      </c>
      <c r="H16" s="45">
        <v>2015</v>
      </c>
      <c r="I16" s="47">
        <v>515700.5582</v>
      </c>
      <c r="M16">
        <f t="shared" si="0"/>
        <v>1</v>
      </c>
      <c r="N16" s="25">
        <f t="shared" si="2"/>
        <v>42217</v>
      </c>
      <c r="O16" s="23">
        <f t="shared" si="1"/>
        <v>42217</v>
      </c>
      <c r="R16" s="24">
        <f t="shared" si="3"/>
        <v>1.1837868710936736</v>
      </c>
      <c r="S16" s="22">
        <f t="shared" si="4"/>
        <v>449109.61</v>
      </c>
    </row>
    <row r="17" spans="1:19" s="46" customFormat="1" ht="12.75">
      <c r="A17" s="45">
        <v>9</v>
      </c>
      <c r="B17" s="45">
        <v>2015</v>
      </c>
      <c r="C17" s="47">
        <v>476005.87</v>
      </c>
      <c r="D17" s="47">
        <v>14280.176099999999</v>
      </c>
      <c r="E17" s="47">
        <v>461725.6939</v>
      </c>
      <c r="F17" s="48">
        <v>-0.03859619081966015</v>
      </c>
      <c r="G17" s="45">
        <v>10</v>
      </c>
      <c r="H17" s="45">
        <v>2015</v>
      </c>
      <c r="I17" s="47">
        <v>461725.69389999995</v>
      </c>
      <c r="M17" s="46">
        <f t="shared" si="0"/>
        <v>1</v>
      </c>
      <c r="N17" s="57">
        <f t="shared" si="2"/>
        <v>42248</v>
      </c>
      <c r="O17" s="58">
        <f t="shared" si="1"/>
        <v>42248</v>
      </c>
      <c r="R17" s="59">
        <f t="shared" si="3"/>
        <v>0.9614038091803399</v>
      </c>
      <c r="S17" s="60">
        <f t="shared" si="4"/>
        <v>495115.44</v>
      </c>
    </row>
    <row r="18" spans="1:19" ht="12.75">
      <c r="A18" s="17"/>
      <c r="B18" s="17"/>
      <c r="C18" s="18">
        <f>SUM(C6:C17)</f>
        <v>7814631.070000001</v>
      </c>
      <c r="D18" s="18">
        <f>SUM(D6:D17)</f>
        <v>234438.93210000003</v>
      </c>
      <c r="E18" s="18">
        <f>SUM(E6:E17)</f>
        <v>7580192.1379</v>
      </c>
      <c r="F18" s="19">
        <f>(C18/S18)-1</f>
        <v>0.08337402242956005</v>
      </c>
      <c r="G18" s="17"/>
      <c r="H18" s="17"/>
      <c r="I18" s="18">
        <f>SUM(I6:I17)</f>
        <v>7580192.1379</v>
      </c>
      <c r="M18">
        <f>SUM(M6:M17)</f>
        <v>12</v>
      </c>
      <c r="O18" s="2">
        <f>(F6+F7+F8+F9+F10+F11+F12+F13+F14+F15+F16+F17)/M18</f>
        <v>0.08653254129676935</v>
      </c>
      <c r="S18" s="22">
        <f>SUM(S6:S17)</f>
        <v>7213234.680000001</v>
      </c>
    </row>
    <row r="22" spans="1:9" ht="12.75">
      <c r="A22" s="14"/>
      <c r="B22" s="14"/>
      <c r="C22" s="14" t="s">
        <v>30</v>
      </c>
      <c r="D22" s="14"/>
      <c r="E22" s="14"/>
      <c r="F22" s="14"/>
      <c r="G22" s="14"/>
      <c r="H22" s="14"/>
      <c r="I22" s="14"/>
    </row>
    <row r="23" spans="1:9" ht="12.75">
      <c r="A23" s="14"/>
      <c r="B23" s="14"/>
      <c r="C23" s="14" t="s">
        <v>43</v>
      </c>
      <c r="D23" s="14"/>
      <c r="E23" s="14"/>
      <c r="F23" s="14"/>
      <c r="G23" s="14"/>
      <c r="H23" s="14"/>
      <c r="I23" s="14"/>
    </row>
    <row r="24" spans="1:9" ht="12.75">
      <c r="A24" s="14"/>
      <c r="B24" s="14"/>
      <c r="C24" s="14" t="s">
        <v>32</v>
      </c>
      <c r="D24" s="14">
        <f>+B27</f>
        <v>2014</v>
      </c>
      <c r="E24" s="14" t="s">
        <v>3</v>
      </c>
      <c r="F24" s="14">
        <f>+B27+1</f>
        <v>2015</v>
      </c>
      <c r="G24" s="14"/>
      <c r="H24" s="14" t="s">
        <v>39</v>
      </c>
      <c r="I24" s="14"/>
    </row>
    <row r="25" spans="1:9" ht="12.75">
      <c r="A25" s="14" t="s">
        <v>33</v>
      </c>
      <c r="B25" s="14" t="s">
        <v>14</v>
      </c>
      <c r="C25" s="14" t="s">
        <v>34</v>
      </c>
      <c r="D25" s="14" t="s">
        <v>35</v>
      </c>
      <c r="E25" s="14" t="s">
        <v>44</v>
      </c>
      <c r="F25" s="14" t="s">
        <v>36</v>
      </c>
      <c r="G25" s="14" t="s">
        <v>74</v>
      </c>
      <c r="H25" s="14" t="s">
        <v>75</v>
      </c>
      <c r="I25" s="14"/>
    </row>
    <row r="26" spans="1:2" ht="12.75">
      <c r="A26" t="s">
        <v>14</v>
      </c>
      <c r="B26" t="s">
        <v>15</v>
      </c>
    </row>
    <row r="27" spans="1:8" ht="12.75">
      <c r="A27" s="45">
        <v>11</v>
      </c>
      <c r="B27" s="45">
        <v>2014</v>
      </c>
      <c r="C27" s="47">
        <v>15476.88684165</v>
      </c>
      <c r="D27" s="47">
        <v>433128.52885835</v>
      </c>
      <c r="E27" s="47">
        <v>8333.333333333334</v>
      </c>
      <c r="F27" s="47">
        <v>424795.1955250167</v>
      </c>
      <c r="G27" s="47">
        <v>448605.4157</v>
      </c>
      <c r="H27" s="44">
        <f>+G27-C27</f>
        <v>433128.52885835</v>
      </c>
    </row>
    <row r="28" spans="1:8" ht="12.75">
      <c r="A28" s="45">
        <v>12</v>
      </c>
      <c r="B28" s="45">
        <v>2014</v>
      </c>
      <c r="C28" s="47">
        <v>18979.6787658</v>
      </c>
      <c r="D28" s="47">
        <v>531155.9376342</v>
      </c>
      <c r="E28" s="47">
        <v>8333.333333333334</v>
      </c>
      <c r="F28" s="47">
        <v>522822.60430086666</v>
      </c>
      <c r="G28" s="47">
        <v>550135.6163999999</v>
      </c>
      <c r="H28" s="44">
        <f aca="true" t="shared" si="5" ref="H28:H37">+G28-C28</f>
        <v>531155.9376342</v>
      </c>
    </row>
    <row r="29" spans="1:8" ht="12.75">
      <c r="A29" s="45">
        <v>1</v>
      </c>
      <c r="B29" s="45">
        <v>2015</v>
      </c>
      <c r="C29" s="47">
        <v>22764.86643105</v>
      </c>
      <c r="D29" s="47">
        <v>637086.3344689499</v>
      </c>
      <c r="E29" s="47">
        <v>8333.333333333334</v>
      </c>
      <c r="F29" s="47">
        <v>628753.0011356166</v>
      </c>
      <c r="G29" s="47">
        <v>659851.2008999999</v>
      </c>
      <c r="H29" s="44">
        <f t="shared" si="5"/>
        <v>637086.3344689499</v>
      </c>
    </row>
    <row r="30" spans="1:8" ht="12.75">
      <c r="A30" s="45">
        <v>2</v>
      </c>
      <c r="B30" s="45">
        <v>2015</v>
      </c>
      <c r="C30" s="47">
        <v>23412.881352450004</v>
      </c>
      <c r="D30" s="47">
        <v>655221.36074755</v>
      </c>
      <c r="E30" s="47">
        <v>8333.333333333334</v>
      </c>
      <c r="F30" s="47">
        <v>646888.0274142167</v>
      </c>
      <c r="G30" s="47">
        <v>678634.2421</v>
      </c>
      <c r="H30" s="44">
        <f t="shared" si="5"/>
        <v>655221.36074755</v>
      </c>
    </row>
    <row r="31" spans="1:8" ht="12.75">
      <c r="A31" s="45">
        <v>3</v>
      </c>
      <c r="B31" s="45">
        <v>2015</v>
      </c>
      <c r="C31" s="47">
        <v>26788.8897855</v>
      </c>
      <c r="D31" s="47">
        <v>749700.6692144999</v>
      </c>
      <c r="E31" s="47">
        <v>8333.333333333334</v>
      </c>
      <c r="F31" s="47">
        <v>741367.3358811665</v>
      </c>
      <c r="G31" s="47">
        <v>776489.5589999999</v>
      </c>
      <c r="H31" s="44">
        <f t="shared" si="5"/>
        <v>749700.6692144999</v>
      </c>
    </row>
    <row r="32" spans="1:8" ht="12.75">
      <c r="A32" s="45">
        <v>4</v>
      </c>
      <c r="B32" s="45">
        <v>2015</v>
      </c>
      <c r="C32" s="47">
        <v>27776.052068250006</v>
      </c>
      <c r="D32" s="47">
        <v>777326.90643175</v>
      </c>
      <c r="E32" s="47">
        <v>8333.333333333334</v>
      </c>
      <c r="F32" s="47">
        <v>768993.5730984167</v>
      </c>
      <c r="G32" s="47">
        <v>805102.9585000001</v>
      </c>
      <c r="H32" s="44">
        <f t="shared" si="5"/>
        <v>777326.90643175</v>
      </c>
    </row>
    <row r="33" spans="1:8" ht="12.75">
      <c r="A33" s="45">
        <v>5</v>
      </c>
      <c r="B33" s="45">
        <v>2015</v>
      </c>
      <c r="C33" s="47">
        <v>26581.533283200002</v>
      </c>
      <c r="D33" s="47">
        <v>743897.6923168</v>
      </c>
      <c r="E33" s="47">
        <v>8333.333333333334</v>
      </c>
      <c r="F33" s="47">
        <v>735564.3589834666</v>
      </c>
      <c r="G33" s="47">
        <v>770479.2256</v>
      </c>
      <c r="H33" s="44">
        <f t="shared" si="5"/>
        <v>743897.6923168</v>
      </c>
    </row>
    <row r="34" spans="1:8" ht="12.75">
      <c r="A34" s="45">
        <v>6</v>
      </c>
      <c r="B34" s="45">
        <v>2015</v>
      </c>
      <c r="C34" s="47">
        <v>23231.503395000003</v>
      </c>
      <c r="D34" s="47">
        <v>650145.406605</v>
      </c>
      <c r="E34" s="47">
        <v>8333.333333333334</v>
      </c>
      <c r="F34" s="47">
        <v>641812.0732716667</v>
      </c>
      <c r="G34" s="47">
        <v>673376.91</v>
      </c>
      <c r="H34" s="44">
        <f t="shared" si="5"/>
        <v>650145.406605</v>
      </c>
    </row>
    <row r="35" spans="1:8" ht="12.75">
      <c r="A35" s="45">
        <v>7</v>
      </c>
      <c r="B35" s="45">
        <v>2015</v>
      </c>
      <c r="C35" s="47">
        <v>24237.624604200002</v>
      </c>
      <c r="D35" s="47">
        <v>678302.2189958</v>
      </c>
      <c r="E35" s="47">
        <v>8333.333333333334</v>
      </c>
      <c r="F35" s="47">
        <v>669968.8856624666</v>
      </c>
      <c r="G35" s="47">
        <v>702539.8436</v>
      </c>
      <c r="H35" s="44">
        <f t="shared" si="5"/>
        <v>678302.2189958</v>
      </c>
    </row>
    <row r="36" spans="1:8" ht="12.75">
      <c r="A36" s="45">
        <v>8</v>
      </c>
      <c r="B36" s="45">
        <v>2015</v>
      </c>
      <c r="C36" s="47">
        <v>18545.506533</v>
      </c>
      <c r="D36" s="47">
        <v>519005.407467</v>
      </c>
      <c r="E36" s="47">
        <v>8333.333333333334</v>
      </c>
      <c r="F36" s="47">
        <v>510672.0741336667</v>
      </c>
      <c r="G36" s="47">
        <v>537550.914</v>
      </c>
      <c r="H36" s="44">
        <f t="shared" si="5"/>
        <v>519005.407467</v>
      </c>
    </row>
    <row r="37" spans="1:8" ht="12.75">
      <c r="A37" s="45">
        <v>9</v>
      </c>
      <c r="B37" s="45">
        <v>2015</v>
      </c>
      <c r="C37" s="47">
        <v>17791.6692579</v>
      </c>
      <c r="D37" s="47">
        <v>497908.88894210005</v>
      </c>
      <c r="E37" s="47">
        <v>8333.333333333334</v>
      </c>
      <c r="F37" s="47">
        <v>489575.55560876674</v>
      </c>
      <c r="G37" s="47">
        <v>515700.5582</v>
      </c>
      <c r="H37" s="44">
        <f t="shared" si="5"/>
        <v>497908.88894210005</v>
      </c>
    </row>
    <row r="38" spans="1:8" ht="12.75">
      <c r="A38" s="45">
        <v>10</v>
      </c>
      <c r="B38" s="45">
        <v>2015</v>
      </c>
      <c r="C38" s="47">
        <v>15929.53643955</v>
      </c>
      <c r="D38" s="47">
        <v>445796.15746044996</v>
      </c>
      <c r="E38" s="47">
        <v>8333.333333333334</v>
      </c>
      <c r="F38" s="47">
        <v>437462.82412711665</v>
      </c>
      <c r="G38" s="47">
        <v>461725.69389999995</v>
      </c>
      <c r="H38">
        <v>445796.15746044996</v>
      </c>
    </row>
    <row r="39" spans="1:8" ht="12.75">
      <c r="A39" s="14"/>
      <c r="B39" s="14"/>
      <c r="C39" s="15">
        <f aca="true" t="shared" si="6" ref="C39:H39">SUM(C27:C38)</f>
        <v>261516.62875755003</v>
      </c>
      <c r="D39" s="15">
        <f t="shared" si="6"/>
        <v>7318675.50914245</v>
      </c>
      <c r="E39" s="15">
        <f t="shared" si="6"/>
        <v>99999.99999999999</v>
      </c>
      <c r="F39" s="15">
        <f t="shared" si="6"/>
        <v>7218675.509142449</v>
      </c>
      <c r="G39" s="15">
        <f t="shared" si="6"/>
        <v>7580192.1379</v>
      </c>
      <c r="H39" s="15">
        <f t="shared" si="6"/>
        <v>7318675.50914245</v>
      </c>
    </row>
    <row r="71" spans="1:9" ht="12.75">
      <c r="A71" s="16"/>
      <c r="B71" s="13"/>
      <c r="C71" s="13" t="s">
        <v>40</v>
      </c>
      <c r="D71" s="13"/>
      <c r="E71" s="13"/>
      <c r="F71" s="13"/>
      <c r="G71" s="13"/>
      <c r="H71" s="13"/>
      <c r="I71" s="13"/>
    </row>
    <row r="72" spans="1:9" ht="12.75">
      <c r="A72" s="13" t="s">
        <v>53</v>
      </c>
      <c r="B72" s="13"/>
      <c r="C72" s="13" t="s">
        <v>41</v>
      </c>
      <c r="D72" s="13"/>
      <c r="E72" s="13"/>
      <c r="F72" s="13"/>
      <c r="G72" s="13"/>
      <c r="H72" s="13"/>
      <c r="I72" s="13"/>
    </row>
    <row r="73" spans="1:9" ht="12.75">
      <c r="A73" s="13"/>
      <c r="B73" s="13"/>
      <c r="C73" s="13" t="s">
        <v>26</v>
      </c>
      <c r="D73" s="13">
        <f>+B6</f>
        <v>2014</v>
      </c>
      <c r="E73" s="13" t="s">
        <v>3</v>
      </c>
      <c r="F73" s="13">
        <f>+B6+1</f>
        <v>2015</v>
      </c>
      <c r="G73" s="13"/>
      <c r="H73" s="13"/>
      <c r="I73" s="13"/>
    </row>
    <row r="74" spans="1:9" ht="12.75">
      <c r="A74" s="13" t="s">
        <v>56</v>
      </c>
      <c r="B74" s="13" t="s">
        <v>4</v>
      </c>
      <c r="C74" s="13" t="s">
        <v>19</v>
      </c>
      <c r="D74" s="13" t="s">
        <v>27</v>
      </c>
      <c r="E74" s="13" t="s">
        <v>28</v>
      </c>
      <c r="F74" s="13" t="s">
        <v>21</v>
      </c>
      <c r="G74" s="13" t="s">
        <v>22</v>
      </c>
      <c r="H74" s="13"/>
      <c r="I74" s="13" t="s">
        <v>42</v>
      </c>
    </row>
    <row r="75" spans="1:9" ht="12.75">
      <c r="A75" s="13"/>
      <c r="B75" s="13" t="s">
        <v>15</v>
      </c>
      <c r="C75" s="13"/>
      <c r="D75" s="13"/>
      <c r="E75" s="13"/>
      <c r="F75" s="13"/>
      <c r="G75" s="13" t="s">
        <v>61</v>
      </c>
      <c r="H75" s="13"/>
      <c r="I75" s="13"/>
    </row>
    <row r="76" spans="1:13" ht="12.75">
      <c r="A76">
        <v>1</v>
      </c>
      <c r="B76" s="11" t="str">
        <f>+B6&amp;"-"&amp;+(F3)</f>
        <v>2014-2015</v>
      </c>
      <c r="C76" s="26">
        <f>+C6+C7+C8</f>
        <v>1709888.9</v>
      </c>
      <c r="D76" s="26">
        <f>+D6+D7+D8</f>
        <v>51296.667</v>
      </c>
      <c r="E76" s="26">
        <f>+E6+E7+E8</f>
        <v>1658592.233</v>
      </c>
      <c r="F76" s="34">
        <f>(F6+F7+F8)/M76</f>
        <v>0.09958979666711791</v>
      </c>
      <c r="G76">
        <f aca="true" t="shared" si="7" ref="G76:H79">+A76</f>
        <v>1</v>
      </c>
      <c r="H76" t="str">
        <f t="shared" si="7"/>
        <v>2014-2015</v>
      </c>
      <c r="I76" s="26">
        <f>+I6+I7+I8</f>
        <v>1658592.233</v>
      </c>
      <c r="M76">
        <f>+M6+M7+M8</f>
        <v>3</v>
      </c>
    </row>
    <row r="77" spans="1:13" ht="12.75">
      <c r="A77">
        <v>2</v>
      </c>
      <c r="B77" t="str">
        <f>+B76</f>
        <v>2014-2015</v>
      </c>
      <c r="C77" s="26">
        <f>+C9+C10+C11</f>
        <v>2330130.6799999997</v>
      </c>
      <c r="D77" s="26">
        <f>+D9+D10+D11</f>
        <v>69903.9204</v>
      </c>
      <c r="E77" s="26">
        <f>+E9+E10+E11</f>
        <v>2260226.7596</v>
      </c>
      <c r="F77" s="34">
        <f>(F9+F10+F11)/M77</f>
        <v>0.08889055398353851</v>
      </c>
      <c r="G77">
        <f t="shared" si="7"/>
        <v>2</v>
      </c>
      <c r="H77" t="str">
        <f t="shared" si="7"/>
        <v>2014-2015</v>
      </c>
      <c r="I77" s="1">
        <f>+I9+I10+I11</f>
        <v>2260226.7596</v>
      </c>
      <c r="M77">
        <f>+M9+M10+M11</f>
        <v>3</v>
      </c>
    </row>
    <row r="78" spans="1:13" ht="12.75">
      <c r="A78">
        <v>3</v>
      </c>
      <c r="B78" t="str">
        <f>+B76</f>
        <v>2014-2015</v>
      </c>
      <c r="C78" s="26">
        <f>+C12+C13+C14</f>
        <v>2212779.36</v>
      </c>
      <c r="D78" s="26">
        <f>+D12+D13+D14</f>
        <v>66383.3808</v>
      </c>
      <c r="E78" s="26">
        <f>+E12+E13+E14</f>
        <v>2146395.9792</v>
      </c>
      <c r="F78" s="34">
        <f>(F12+F13+F14)/M78</f>
        <v>0.05429710140967122</v>
      </c>
      <c r="G78">
        <f t="shared" si="7"/>
        <v>3</v>
      </c>
      <c r="H78" t="str">
        <f t="shared" si="7"/>
        <v>2014-2015</v>
      </c>
      <c r="I78" s="26">
        <f>+I12+I13+I14</f>
        <v>2146395.9792</v>
      </c>
      <c r="M78">
        <f>+M12+M13+M14</f>
        <v>3</v>
      </c>
    </row>
    <row r="79" spans="1:13" ht="12.75">
      <c r="A79">
        <v>4</v>
      </c>
      <c r="B79" t="str">
        <f>+B76</f>
        <v>2014-2015</v>
      </c>
      <c r="C79" s="56">
        <f>+C15+C16+C17</f>
        <v>1561832.13</v>
      </c>
      <c r="D79" s="56">
        <f>+D15+D16+D17</f>
        <v>46854.963899999995</v>
      </c>
      <c r="E79" s="56">
        <f>+E15+E16+E17</f>
        <v>1514977.1661</v>
      </c>
      <c r="F79" s="34"/>
      <c r="G79">
        <f t="shared" si="7"/>
        <v>4</v>
      </c>
      <c r="H79" t="str">
        <f t="shared" si="7"/>
        <v>2014-2015</v>
      </c>
      <c r="I79" s="1">
        <f>+I11+I12+I13</f>
        <v>2248959.0941000003</v>
      </c>
      <c r="M79">
        <f>+M15+M16+M17</f>
        <v>3</v>
      </c>
    </row>
    <row r="80" spans="1:9" ht="12.75">
      <c r="A80" s="13" t="s">
        <v>63</v>
      </c>
      <c r="B80" s="13"/>
      <c r="C80" s="38">
        <f>SUM(C76:C79)</f>
        <v>7814631.069999999</v>
      </c>
      <c r="D80" s="38">
        <f>SUM(D76:D79)</f>
        <v>234438.9321</v>
      </c>
      <c r="E80" s="38">
        <f>SUM(E76:E79)</f>
        <v>7580192.1378999995</v>
      </c>
      <c r="F80" s="39">
        <f>+F18</f>
        <v>0.08337402242956005</v>
      </c>
      <c r="G80" s="13"/>
      <c r="H80" s="13"/>
      <c r="I80" s="38">
        <f>SUM(I76:I79)</f>
        <v>8314174.0659</v>
      </c>
    </row>
    <row r="85" spans="1:7" ht="12.75">
      <c r="A85" s="14"/>
      <c r="B85" s="14"/>
      <c r="C85" s="14" t="s">
        <v>30</v>
      </c>
      <c r="D85" s="14"/>
      <c r="E85" s="14"/>
      <c r="F85" s="14"/>
      <c r="G85" s="14"/>
    </row>
    <row r="86" spans="1:7" ht="12.75">
      <c r="A86" s="14"/>
      <c r="B86" s="14"/>
      <c r="C86" s="14" t="s">
        <v>43</v>
      </c>
      <c r="D86" s="14"/>
      <c r="E86" s="14"/>
      <c r="F86" s="14"/>
      <c r="G86" s="14"/>
    </row>
    <row r="87" spans="1:7" ht="12.75">
      <c r="A87" s="14"/>
      <c r="B87" s="14"/>
      <c r="C87" s="14" t="s">
        <v>32</v>
      </c>
      <c r="D87" s="14">
        <f>+B6</f>
        <v>2014</v>
      </c>
      <c r="E87" s="14" t="s">
        <v>3</v>
      </c>
      <c r="F87" s="14">
        <f>+B6+1</f>
        <v>2015</v>
      </c>
      <c r="G87" s="14"/>
    </row>
    <row r="88" spans="1:7" ht="12.75">
      <c r="A88" s="14" t="s">
        <v>56</v>
      </c>
      <c r="B88" s="14" t="s">
        <v>14</v>
      </c>
      <c r="C88" s="14" t="s">
        <v>34</v>
      </c>
      <c r="D88" s="14" t="s">
        <v>35</v>
      </c>
      <c r="E88" s="14" t="s">
        <v>44</v>
      </c>
      <c r="F88" s="14" t="s">
        <v>36</v>
      </c>
      <c r="G88" s="14" t="s">
        <v>39</v>
      </c>
    </row>
    <row r="89" spans="2:7" ht="12.75">
      <c r="B89" t="s">
        <v>15</v>
      </c>
      <c r="C89" s="27"/>
      <c r="D89" s="27"/>
      <c r="E89" s="27"/>
      <c r="F89" s="27"/>
      <c r="G89" s="27"/>
    </row>
    <row r="90" spans="1:7" ht="12.75">
      <c r="A90">
        <v>1</v>
      </c>
      <c r="B90" t="s">
        <v>69</v>
      </c>
      <c r="C90" s="40">
        <f>+C27+C28+C29</f>
        <v>57221.4320385</v>
      </c>
      <c r="D90" s="40">
        <f>+D27+D28+D29</f>
        <v>1601370.8009615</v>
      </c>
      <c r="E90" s="40">
        <f>+E27+E28+E29</f>
        <v>25000</v>
      </c>
      <c r="F90" s="40">
        <f>+F27+F28+F29</f>
        <v>1576370.8009615</v>
      </c>
      <c r="G90" s="40">
        <f>+G27+G28+G29</f>
        <v>1658592.233</v>
      </c>
    </row>
    <row r="91" spans="1:7" ht="12.75">
      <c r="A91">
        <v>2</v>
      </c>
      <c r="B91" t="str">
        <f>+B90</f>
        <v> 2008-2009</v>
      </c>
      <c r="C91" s="40">
        <f>+C30+C31+C32</f>
        <v>77977.8232062</v>
      </c>
      <c r="D91" s="40">
        <f>+D30+D31+D32</f>
        <v>2182248.9363937997</v>
      </c>
      <c r="E91" s="40">
        <f>+E30+E31+E32</f>
        <v>25000</v>
      </c>
      <c r="F91" s="40">
        <f>+F30+F31+F32</f>
        <v>2157248.9363938</v>
      </c>
      <c r="G91" s="40">
        <f>+G30+G31+G32</f>
        <v>2260226.7596</v>
      </c>
    </row>
    <row r="92" spans="1:7" ht="12.75">
      <c r="A92">
        <v>3</v>
      </c>
      <c r="B92" t="str">
        <f>+B90</f>
        <v> 2008-2009</v>
      </c>
      <c r="C92" s="40">
        <f>+C33+C34+C35</f>
        <v>74050.6612824</v>
      </c>
      <c r="D92" s="40">
        <f>+D33+D34+D35</f>
        <v>2072345.3179176</v>
      </c>
      <c r="E92" s="40">
        <f>+E33+E34+E35</f>
        <v>25000</v>
      </c>
      <c r="F92" s="40">
        <f>+F33+F34+F35</f>
        <v>2047345.3179175998</v>
      </c>
      <c r="G92" s="40">
        <f>+G33+G34+G35</f>
        <v>2146395.9792</v>
      </c>
    </row>
    <row r="93" spans="1:7" ht="12.75">
      <c r="A93">
        <v>4</v>
      </c>
      <c r="B93" t="str">
        <f>+B90</f>
        <v> 2008-2009</v>
      </c>
      <c r="C93" s="40">
        <f>+C36+C37+C38</f>
        <v>52266.71223045</v>
      </c>
      <c r="D93" s="40">
        <f>+D36+D37+D38</f>
        <v>1462710.45386955</v>
      </c>
      <c r="E93" s="40">
        <f>+E36+E37+E38</f>
        <v>25000</v>
      </c>
      <c r="F93" s="40">
        <f>+F36+F37+F38</f>
        <v>1437710.45386955</v>
      </c>
      <c r="G93" s="40">
        <f>+G36+G37+G38</f>
        <v>1514977.1661</v>
      </c>
    </row>
    <row r="94" spans="1:7" ht="12.75">
      <c r="A94" s="13" t="s">
        <v>63</v>
      </c>
      <c r="B94" s="13"/>
      <c r="C94" s="38">
        <f>SUM(C90:C93)</f>
        <v>261516.62875755003</v>
      </c>
      <c r="D94" s="38">
        <f>SUM(D90:D93)</f>
        <v>7318675.509142449</v>
      </c>
      <c r="E94" s="38">
        <f>SUM(E90:E93)</f>
        <v>100000</v>
      </c>
      <c r="F94" s="38">
        <f>SUM(F90:F93)</f>
        <v>7218675.509142449</v>
      </c>
      <c r="G94" s="38">
        <f>SUM(G90:G93)</f>
        <v>7580192.1378999995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8" sqref="C18"/>
    </sheetView>
  </sheetViews>
  <sheetFormatPr defaultColWidth="9.140625" defaultRowHeight="12.75"/>
  <cols>
    <col min="3" max="3" width="39.421875" style="0" customWidth="1"/>
  </cols>
  <sheetData>
    <row r="1" spans="1:3" ht="12.75">
      <c r="A1" s="14"/>
      <c r="B1" s="14"/>
      <c r="C1" s="14" t="s">
        <v>70</v>
      </c>
    </row>
    <row r="2" spans="1:3" ht="12.75">
      <c r="A2" s="14"/>
      <c r="B2" s="14"/>
      <c r="C2" s="14" t="s">
        <v>71</v>
      </c>
    </row>
    <row r="3" spans="1:3" ht="12.75">
      <c r="A3" s="14"/>
      <c r="B3" s="14"/>
      <c r="C3" s="14"/>
    </row>
    <row r="4" spans="1:3" ht="12.75">
      <c r="A4" s="14"/>
      <c r="B4" s="14"/>
      <c r="C4" s="14" t="s">
        <v>72</v>
      </c>
    </row>
    <row r="5" spans="1:3" ht="12.75">
      <c r="A5" s="14"/>
      <c r="B5" s="14"/>
      <c r="C5" s="14" t="str">
        <f>+B7&amp;"-"&amp;B7+1</f>
        <v>2014-2015</v>
      </c>
    </row>
    <row r="6" spans="1:3" ht="12.75">
      <c r="A6" s="14" t="s">
        <v>4</v>
      </c>
      <c r="B6" s="14" t="s">
        <v>14</v>
      </c>
      <c r="C6" s="14" t="s">
        <v>19</v>
      </c>
    </row>
    <row r="7" spans="1:3" ht="12.75">
      <c r="A7" s="45">
        <v>10</v>
      </c>
      <c r="B7" s="45">
        <v>2014</v>
      </c>
      <c r="C7" s="47">
        <f>81292.33+59562.06+100425.96</f>
        <v>241280.35000000003</v>
      </c>
    </row>
    <row r="8" spans="1:3" ht="12.75">
      <c r="A8" s="45">
        <v>11</v>
      </c>
      <c r="B8" s="45">
        <v>2014</v>
      </c>
      <c r="C8" s="47">
        <f>96974.68+61745.52+87226.84</f>
        <v>245947.03999999998</v>
      </c>
    </row>
    <row r="9" spans="1:3" ht="12.75">
      <c r="A9" s="45">
        <v>12</v>
      </c>
      <c r="B9" s="45">
        <v>2014</v>
      </c>
      <c r="C9" s="47">
        <f>86873.49+62532.45+94565.45</f>
        <v>243971.39</v>
      </c>
    </row>
    <row r="10" spans="1:3" ht="12.75">
      <c r="A10" s="45">
        <v>1</v>
      </c>
      <c r="B10" s="45">
        <v>2015</v>
      </c>
      <c r="C10" s="47">
        <v>254369.91</v>
      </c>
    </row>
    <row r="11" spans="1:3" ht="12.75">
      <c r="A11" s="45">
        <v>2</v>
      </c>
      <c r="B11" s="45">
        <v>2015</v>
      </c>
      <c r="C11" s="47">
        <f>93240.77+68777.91+100375.55</f>
        <v>262394.23</v>
      </c>
    </row>
    <row r="12" spans="1:3" ht="12.75">
      <c r="A12" s="45">
        <v>3</v>
      </c>
      <c r="B12" s="45">
        <v>2015</v>
      </c>
      <c r="C12" s="47">
        <v>273200.43</v>
      </c>
    </row>
    <row r="13" spans="1:3" ht="12.75">
      <c r="A13" s="45">
        <v>4</v>
      </c>
      <c r="B13" s="45">
        <v>2015</v>
      </c>
      <c r="C13" s="47">
        <f>102346.53+85806.5+107612.64</f>
        <v>295765.67</v>
      </c>
    </row>
    <row r="14" spans="1:3" ht="12.75">
      <c r="A14" s="45">
        <v>5</v>
      </c>
      <c r="B14" s="45">
        <v>2015</v>
      </c>
      <c r="C14" s="26">
        <v>289049.24</v>
      </c>
    </row>
    <row r="15" spans="1:3" ht="12.75">
      <c r="A15" s="45">
        <v>6</v>
      </c>
      <c r="B15" s="45">
        <v>2015</v>
      </c>
      <c r="C15" s="47">
        <v>300606.61</v>
      </c>
    </row>
    <row r="16" spans="1:3" ht="12.75">
      <c r="A16" s="45">
        <v>7</v>
      </c>
      <c r="B16" s="45">
        <v>2015</v>
      </c>
      <c r="C16" s="47">
        <v>265355.7</v>
      </c>
    </row>
    <row r="17" spans="1:3" ht="12.75">
      <c r="A17" s="45">
        <v>8</v>
      </c>
      <c r="B17" s="45">
        <v>2015</v>
      </c>
      <c r="C17" s="47">
        <v>268573.72</v>
      </c>
    </row>
    <row r="18" spans="1:3" ht="12.75">
      <c r="A18" s="45">
        <v>9</v>
      </c>
      <c r="B18" s="45">
        <v>2015</v>
      </c>
      <c r="C18" s="47">
        <v>266137.88</v>
      </c>
    </row>
    <row r="19" spans="1:3" ht="12.75">
      <c r="A19" s="14"/>
      <c r="B19" s="14"/>
      <c r="C19" s="15">
        <f>SUM(C7:C18)</f>
        <v>3206652.17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Z6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2" max="2" width="10.28125" style="0" customWidth="1"/>
    <col min="3" max="3" width="19.140625" style="0" customWidth="1"/>
    <col min="4" max="4" width="13.00390625" style="0" customWidth="1"/>
    <col min="5" max="5" width="14.28125" style="0" customWidth="1"/>
    <col min="8" max="8" width="9.7109375" style="0" customWidth="1"/>
    <col min="9" max="9" width="15.7109375" style="0" customWidth="1"/>
    <col min="10" max="10" width="13.8515625" style="0" customWidth="1"/>
    <col min="17" max="17" width="13.421875" style="0" customWidth="1"/>
    <col min="20" max="20" width="9.57421875" style="0" bestFit="1" customWidth="1"/>
    <col min="21" max="21" width="11.7109375" style="0" customWidth="1"/>
    <col min="22" max="22" width="11.140625" style="0" bestFit="1" customWidth="1"/>
    <col min="24" max="24" width="11.8515625" style="0" customWidth="1"/>
  </cols>
  <sheetData>
    <row r="1" spans="1:20" ht="12.75">
      <c r="A1" s="14"/>
      <c r="B1" s="14"/>
      <c r="C1" s="14" t="s">
        <v>0</v>
      </c>
      <c r="D1" s="14"/>
      <c r="E1" s="14"/>
      <c r="F1" s="14"/>
      <c r="G1" s="14"/>
      <c r="H1" s="14"/>
      <c r="I1" s="14"/>
      <c r="J1" s="14"/>
      <c r="K1" s="14"/>
      <c r="R1">
        <f>+B7-1</f>
        <v>2013</v>
      </c>
      <c r="S1" t="s">
        <v>3</v>
      </c>
      <c r="T1">
        <f>+B7</f>
        <v>2014</v>
      </c>
    </row>
    <row r="2" spans="1:11" ht="12.75">
      <c r="A2" s="14"/>
      <c r="B2" s="14"/>
      <c r="C2" s="14" t="s">
        <v>45</v>
      </c>
      <c r="D2" s="14"/>
      <c r="E2" s="14"/>
      <c r="F2" s="14"/>
      <c r="G2" s="14"/>
      <c r="H2" s="14"/>
      <c r="I2" s="14"/>
      <c r="J2" s="14"/>
      <c r="K2" s="14"/>
    </row>
    <row r="3" spans="1:11" ht="12.75">
      <c r="A3" s="14"/>
      <c r="B3" s="14"/>
      <c r="C3" s="14" t="s">
        <v>46</v>
      </c>
      <c r="D3" s="14"/>
      <c r="E3" s="14"/>
      <c r="F3" s="14"/>
      <c r="G3" s="14"/>
      <c r="H3" s="14"/>
      <c r="I3" s="14" t="s">
        <v>47</v>
      </c>
      <c r="J3" s="14" t="s">
        <v>48</v>
      </c>
      <c r="K3" s="14"/>
    </row>
    <row r="4" spans="1:11" ht="12.75">
      <c r="A4" s="14"/>
      <c r="B4" s="14"/>
      <c r="C4" s="14" t="s">
        <v>17</v>
      </c>
      <c r="D4" s="14"/>
      <c r="E4" s="14">
        <f>+B7</f>
        <v>2014</v>
      </c>
      <c r="F4" s="14" t="s">
        <v>3</v>
      </c>
      <c r="G4" s="14">
        <f>+B7+1</f>
        <v>2015</v>
      </c>
      <c r="H4" s="14"/>
      <c r="I4" s="14"/>
      <c r="J4" s="14"/>
      <c r="K4" s="14"/>
    </row>
    <row r="5" spans="1:11" ht="12.75">
      <c r="A5" s="14"/>
      <c r="B5" s="14"/>
      <c r="C5" s="14"/>
      <c r="D5" s="14"/>
      <c r="E5" s="14"/>
      <c r="F5" s="14" t="s">
        <v>49</v>
      </c>
      <c r="G5" s="14"/>
      <c r="H5" s="14"/>
      <c r="I5" s="14" t="s">
        <v>50</v>
      </c>
      <c r="J5" s="14" t="s">
        <v>23</v>
      </c>
      <c r="K5" s="14"/>
    </row>
    <row r="6" spans="1:11" ht="12.75">
      <c r="A6" s="14" t="s">
        <v>4</v>
      </c>
      <c r="B6" s="14" t="s">
        <v>14</v>
      </c>
      <c r="C6" s="14" t="s">
        <v>19</v>
      </c>
      <c r="D6" s="14" t="s">
        <v>6</v>
      </c>
      <c r="E6" s="14" t="s">
        <v>20</v>
      </c>
      <c r="F6" s="14" t="s">
        <v>8</v>
      </c>
      <c r="G6" s="14" t="s">
        <v>33</v>
      </c>
      <c r="H6" s="14"/>
      <c r="I6" s="14" t="s">
        <v>51</v>
      </c>
      <c r="J6" s="14" t="s">
        <v>52</v>
      </c>
      <c r="K6" s="14"/>
    </row>
    <row r="7" spans="1:26" ht="12.75">
      <c r="A7" s="45">
        <v>10</v>
      </c>
      <c r="B7" s="45">
        <v>2014</v>
      </c>
      <c r="C7" s="47">
        <v>2019260.79</v>
      </c>
      <c r="D7" s="47">
        <v>60577.8237</v>
      </c>
      <c r="E7" s="47">
        <v>1958682.9663</v>
      </c>
      <c r="F7" s="48">
        <v>0.05563862575233092</v>
      </c>
      <c r="G7" s="45">
        <v>11</v>
      </c>
      <c r="H7" s="45">
        <v>2014</v>
      </c>
      <c r="I7" s="47">
        <v>1664880.5213549999</v>
      </c>
      <c r="J7" s="47">
        <v>293802.444945</v>
      </c>
      <c r="N7" s="53">
        <v>0.0557</v>
      </c>
      <c r="P7">
        <f>IF(I7&gt;0,1,0)</f>
        <v>1</v>
      </c>
      <c r="Q7" s="25">
        <f>DATE(B7,A7,1)</f>
        <v>41913</v>
      </c>
      <c r="R7" s="23">
        <f aca="true" t="shared" si="0" ref="R7:R18">IF(E7&gt;0,Q7,"")</f>
        <v>41913</v>
      </c>
      <c r="T7" s="24">
        <f>IF(P7=1,(F7+1),"")</f>
        <v>1.055638625752331</v>
      </c>
      <c r="U7" s="22">
        <f>IF(P7=1,C7/T7,"")</f>
        <v>1912833.37</v>
      </c>
      <c r="V7" s="22"/>
      <c r="X7" s="22">
        <f>IF(P7=1,E7/T7,"")</f>
        <v>1855448.3689000001</v>
      </c>
      <c r="Y7" s="22">
        <f>IF(P7=1,X7*0.85,"")</f>
        <v>1577131.113565</v>
      </c>
      <c r="Z7" s="22">
        <f>IF(P7=1,X7*0.15,"")</f>
        <v>278317.255335</v>
      </c>
    </row>
    <row r="8" spans="1:26" ht="12.75">
      <c r="A8" s="45">
        <v>11</v>
      </c>
      <c r="B8" s="45">
        <v>2014</v>
      </c>
      <c r="C8" s="47">
        <v>1472764.6</v>
      </c>
      <c r="D8" s="47">
        <v>44182.938</v>
      </c>
      <c r="E8" s="47">
        <v>1428581.662</v>
      </c>
      <c r="F8" s="48">
        <v>0.0060967870338388686</v>
      </c>
      <c r="G8" s="45">
        <v>12</v>
      </c>
      <c r="H8" s="45">
        <v>2014</v>
      </c>
      <c r="I8" s="47">
        <v>1214294.4127</v>
      </c>
      <c r="J8" s="47">
        <v>214287.2493</v>
      </c>
      <c r="P8">
        <f aca="true" t="shared" si="1" ref="P8:P18">IF(I8&gt;0,1,0)</f>
        <v>1</v>
      </c>
      <c r="Q8" s="25">
        <f aca="true" t="shared" si="2" ref="Q8:Q18">DATE(B8,A8,1)</f>
        <v>41944</v>
      </c>
      <c r="R8" s="23">
        <f t="shared" si="0"/>
        <v>41944</v>
      </c>
      <c r="T8" s="24">
        <f aca="true" t="shared" si="3" ref="T8:T18">IF(P8=1,(F8+1),"")</f>
        <v>1.0060967870338389</v>
      </c>
      <c r="U8" s="22">
        <f aca="true" t="shared" si="4" ref="U8:U18">IF(P8=1,C8/T8,"")</f>
        <v>1463839.88</v>
      </c>
      <c r="V8" s="22"/>
      <c r="X8" s="22">
        <f aca="true" t="shared" si="5" ref="X8:X18">IF(P8=1,E8/T8,"")</f>
        <v>1419924.6835999999</v>
      </c>
      <c r="Y8" s="22">
        <f aca="true" t="shared" si="6" ref="Y8:Y18">IF(P8=1,X8*0.85,"")</f>
        <v>1206935.98106</v>
      </c>
      <c r="Z8" s="22">
        <f aca="true" t="shared" si="7" ref="Z8:Z18">IF(P8=1,X8*0.15,"")</f>
        <v>212988.70253999997</v>
      </c>
    </row>
    <row r="9" spans="1:26" ht="12.75">
      <c r="A9" s="45">
        <v>12</v>
      </c>
      <c r="B9" s="45">
        <v>2014</v>
      </c>
      <c r="C9" s="47">
        <v>1747986.35</v>
      </c>
      <c r="D9" s="47">
        <v>52439.5905</v>
      </c>
      <c r="E9" s="47">
        <v>1695546.7595000002</v>
      </c>
      <c r="F9" s="48">
        <v>0.05908602876366831</v>
      </c>
      <c r="G9" s="45">
        <v>1</v>
      </c>
      <c r="H9" s="45">
        <v>2015</v>
      </c>
      <c r="I9" s="47">
        <v>1441214.745575</v>
      </c>
      <c r="J9" s="47">
        <v>254332.013925</v>
      </c>
      <c r="P9">
        <f t="shared" si="1"/>
        <v>1</v>
      </c>
      <c r="Q9" s="25">
        <f t="shared" si="2"/>
        <v>41974</v>
      </c>
      <c r="R9" s="23">
        <f t="shared" si="0"/>
        <v>41974</v>
      </c>
      <c r="T9" s="24">
        <f t="shared" si="3"/>
        <v>1.0590860287636683</v>
      </c>
      <c r="U9" s="22">
        <f t="shared" si="4"/>
        <v>1650466.8199999998</v>
      </c>
      <c r="V9" s="22"/>
      <c r="X9" s="22">
        <f t="shared" si="5"/>
        <v>1600952.8154</v>
      </c>
      <c r="Y9" s="22">
        <f t="shared" si="6"/>
        <v>1360809.89309</v>
      </c>
      <c r="Z9" s="22">
        <f t="shared" si="7"/>
        <v>240142.92231</v>
      </c>
    </row>
    <row r="10" spans="1:26" ht="12.75">
      <c r="A10" s="45">
        <v>1</v>
      </c>
      <c r="B10" s="45">
        <v>2015</v>
      </c>
      <c r="C10" s="47">
        <v>2337694.91</v>
      </c>
      <c r="D10" s="47">
        <v>70130.84730000001</v>
      </c>
      <c r="E10" s="47">
        <v>2267564.0627</v>
      </c>
      <c r="F10" s="48">
        <v>0.1125645764902139</v>
      </c>
      <c r="G10" s="45">
        <v>2</v>
      </c>
      <c r="H10" s="45">
        <v>2015</v>
      </c>
      <c r="I10" s="47">
        <v>1927429.4532950001</v>
      </c>
      <c r="J10" s="47">
        <v>340134.609405</v>
      </c>
      <c r="P10">
        <f t="shared" si="1"/>
        <v>1</v>
      </c>
      <c r="Q10" s="25">
        <f t="shared" si="2"/>
        <v>42005</v>
      </c>
      <c r="R10" s="23">
        <f t="shared" si="0"/>
        <v>42005</v>
      </c>
      <c r="T10" s="24">
        <f t="shared" si="3"/>
        <v>1.112564576490214</v>
      </c>
      <c r="U10" s="22">
        <f t="shared" si="4"/>
        <v>2101176.83</v>
      </c>
      <c r="V10" s="22"/>
      <c r="X10" s="22">
        <f t="shared" si="5"/>
        <v>2038141.5251</v>
      </c>
      <c r="Y10" s="22">
        <f t="shared" si="6"/>
        <v>1732420.2963349998</v>
      </c>
      <c r="Z10" s="22">
        <f t="shared" si="7"/>
        <v>305721.228765</v>
      </c>
    </row>
    <row r="11" spans="1:26" ht="12.75">
      <c r="A11" s="45">
        <v>2</v>
      </c>
      <c r="B11" s="45">
        <v>2015</v>
      </c>
      <c r="C11" s="47">
        <v>2003423.37</v>
      </c>
      <c r="D11" s="47">
        <v>60102.7011</v>
      </c>
      <c r="E11" s="47">
        <v>1943320.6689000002</v>
      </c>
      <c r="F11" s="48">
        <v>0.12483738010766676</v>
      </c>
      <c r="G11" s="45">
        <v>3</v>
      </c>
      <c r="H11" s="45">
        <v>2015</v>
      </c>
      <c r="I11" s="47">
        <v>1651822.568565</v>
      </c>
      <c r="J11" s="47">
        <v>291498.100335</v>
      </c>
      <c r="P11">
        <f t="shared" si="1"/>
        <v>1</v>
      </c>
      <c r="Q11" s="25">
        <f t="shared" si="2"/>
        <v>42036</v>
      </c>
      <c r="R11" s="23">
        <f t="shared" si="0"/>
        <v>42036</v>
      </c>
      <c r="T11" s="24">
        <f t="shared" si="3"/>
        <v>1.1248373801076668</v>
      </c>
      <c r="U11" s="22">
        <f t="shared" si="4"/>
        <v>1781078.2299999997</v>
      </c>
      <c r="V11" s="22"/>
      <c r="X11" s="22">
        <f t="shared" si="5"/>
        <v>1727645.8831</v>
      </c>
      <c r="Y11" s="22">
        <f t="shared" si="6"/>
        <v>1468499.000635</v>
      </c>
      <c r="Z11" s="22">
        <f t="shared" si="7"/>
        <v>259146.88246499997</v>
      </c>
    </row>
    <row r="12" spans="1:26" ht="12.75">
      <c r="A12" s="45">
        <v>3</v>
      </c>
      <c r="B12" s="45">
        <v>2015</v>
      </c>
      <c r="C12" s="47">
        <v>2116368.36</v>
      </c>
      <c r="D12" s="47">
        <v>63491.0508</v>
      </c>
      <c r="E12" s="47">
        <v>2052877.3091999998</v>
      </c>
      <c r="F12" s="48">
        <v>0.1501630028811567</v>
      </c>
      <c r="G12" s="45">
        <v>4</v>
      </c>
      <c r="H12" s="45">
        <v>2015</v>
      </c>
      <c r="I12" s="47">
        <v>1744945.7128199998</v>
      </c>
      <c r="J12" s="47">
        <v>307931.59637999994</v>
      </c>
      <c r="P12">
        <f t="shared" si="1"/>
        <v>1</v>
      </c>
      <c r="Q12" s="25">
        <f t="shared" si="2"/>
        <v>42064</v>
      </c>
      <c r="R12" s="23">
        <f t="shared" si="0"/>
        <v>42064</v>
      </c>
      <c r="T12" s="24">
        <f t="shared" si="3"/>
        <v>1.1501630028811567</v>
      </c>
      <c r="U12" s="22">
        <f t="shared" si="4"/>
        <v>1840059.5</v>
      </c>
      <c r="V12" s="22"/>
      <c r="X12" s="22">
        <f t="shared" si="5"/>
        <v>1784857.715</v>
      </c>
      <c r="Y12" s="22">
        <f t="shared" si="6"/>
        <v>1517129.05775</v>
      </c>
      <c r="Z12" s="22">
        <f t="shared" si="7"/>
        <v>267728.65725</v>
      </c>
    </row>
    <row r="13" spans="1:26" ht="12.75">
      <c r="A13" s="45">
        <v>4</v>
      </c>
      <c r="B13" s="45">
        <v>2015</v>
      </c>
      <c r="C13" s="47">
        <v>2355229.96</v>
      </c>
      <c r="D13" s="47">
        <v>70656.8988</v>
      </c>
      <c r="E13" s="47">
        <v>2284573.0612</v>
      </c>
      <c r="F13" s="48">
        <v>0.04645459521616657</v>
      </c>
      <c r="G13" s="45">
        <v>5</v>
      </c>
      <c r="H13" s="45">
        <v>2015</v>
      </c>
      <c r="I13" s="47">
        <v>1941887.1020199999</v>
      </c>
      <c r="J13" s="47">
        <v>342685.95917999995</v>
      </c>
      <c r="P13">
        <f t="shared" si="1"/>
        <v>1</v>
      </c>
      <c r="Q13" s="25">
        <f t="shared" si="2"/>
        <v>42095</v>
      </c>
      <c r="R13" s="23">
        <f t="shared" si="0"/>
        <v>42095</v>
      </c>
      <c r="T13" s="24">
        <f t="shared" si="3"/>
        <v>1.0464545952161666</v>
      </c>
      <c r="U13" s="22">
        <f t="shared" si="4"/>
        <v>2250675.73</v>
      </c>
      <c r="V13" s="22">
        <f aca="true" t="shared" si="8" ref="V13:V18">IF(P13=1,U13*0.85,"")</f>
        <v>1913074.3705</v>
      </c>
      <c r="X13" s="22">
        <f t="shared" si="5"/>
        <v>2183155.4580999995</v>
      </c>
      <c r="Y13" s="22">
        <f t="shared" si="6"/>
        <v>1855682.1393849994</v>
      </c>
      <c r="Z13" s="22">
        <f t="shared" si="7"/>
        <v>327473.3187149999</v>
      </c>
    </row>
    <row r="14" spans="1:26" ht="12.75">
      <c r="A14" s="45">
        <v>5</v>
      </c>
      <c r="B14" s="45">
        <v>2015</v>
      </c>
      <c r="C14" s="47">
        <v>2024367.32</v>
      </c>
      <c r="D14" s="47">
        <v>60731.0196</v>
      </c>
      <c r="E14" s="47">
        <v>1963636.3004</v>
      </c>
      <c r="F14" s="48">
        <v>0.02183349791256206</v>
      </c>
      <c r="G14" s="45">
        <v>6</v>
      </c>
      <c r="H14" s="45">
        <v>2015</v>
      </c>
      <c r="I14" s="47">
        <v>1669090.85534</v>
      </c>
      <c r="J14" s="47">
        <v>294545.44506</v>
      </c>
      <c r="P14">
        <f t="shared" si="1"/>
        <v>1</v>
      </c>
      <c r="Q14" s="25">
        <f t="shared" si="2"/>
        <v>42125</v>
      </c>
      <c r="R14" s="23">
        <f t="shared" si="0"/>
        <v>42125</v>
      </c>
      <c r="T14" s="24">
        <f t="shared" si="3"/>
        <v>1.021833497912562</v>
      </c>
      <c r="U14" s="22">
        <f t="shared" si="4"/>
        <v>1981112.7</v>
      </c>
      <c r="V14" s="22">
        <f t="shared" si="8"/>
        <v>1683945.795</v>
      </c>
      <c r="X14" s="22">
        <f t="shared" si="5"/>
        <v>1921679.319</v>
      </c>
      <c r="Y14" s="22">
        <f t="shared" si="6"/>
        <v>1633427.4211499998</v>
      </c>
      <c r="Z14" s="22">
        <f t="shared" si="7"/>
        <v>288251.89784999995</v>
      </c>
    </row>
    <row r="15" spans="1:26" ht="12.75">
      <c r="A15" s="45">
        <v>6</v>
      </c>
      <c r="B15" s="45">
        <v>2015</v>
      </c>
      <c r="C15" s="47">
        <v>2036479.74</v>
      </c>
      <c r="D15" s="47">
        <v>61094.392199999995</v>
      </c>
      <c r="E15" s="47">
        <v>1975385.3478</v>
      </c>
      <c r="F15" s="48">
        <v>0.058537905247258104</v>
      </c>
      <c r="G15" s="45">
        <v>7</v>
      </c>
      <c r="H15" s="45">
        <v>2015</v>
      </c>
      <c r="I15" s="47">
        <v>1679077.54563</v>
      </c>
      <c r="J15" s="47">
        <v>296307.80217</v>
      </c>
      <c r="P15">
        <f t="shared" si="1"/>
        <v>1</v>
      </c>
      <c r="Q15" s="25">
        <f t="shared" si="2"/>
        <v>42156</v>
      </c>
      <c r="R15" s="23">
        <f t="shared" si="0"/>
        <v>42156</v>
      </c>
      <c r="T15" s="24">
        <f t="shared" si="3"/>
        <v>1.058537905247258</v>
      </c>
      <c r="U15" s="22">
        <f t="shared" si="4"/>
        <v>1923860.95</v>
      </c>
      <c r="V15" s="22">
        <f t="shared" si="8"/>
        <v>1635281.8074999999</v>
      </c>
      <c r="X15" s="22">
        <f t="shared" si="5"/>
        <v>1866145.1215000001</v>
      </c>
      <c r="Y15" s="22">
        <f t="shared" si="6"/>
        <v>1586223.3532750001</v>
      </c>
      <c r="Z15" s="22">
        <f t="shared" si="7"/>
        <v>279921.768225</v>
      </c>
    </row>
    <row r="16" spans="1:26" ht="12.75">
      <c r="A16" s="45">
        <v>7</v>
      </c>
      <c r="B16" s="45">
        <v>2015</v>
      </c>
      <c r="C16" s="47">
        <v>1966346.44</v>
      </c>
      <c r="D16" s="47">
        <v>58990.3932</v>
      </c>
      <c r="E16" s="47">
        <v>1907356.0468</v>
      </c>
      <c r="F16" s="48">
        <v>0.07647722233632592</v>
      </c>
      <c r="G16" s="45">
        <v>8</v>
      </c>
      <c r="H16" s="45">
        <v>2015</v>
      </c>
      <c r="I16" s="47">
        <v>1621252.6397799999</v>
      </c>
      <c r="J16" s="47">
        <v>286103.40702</v>
      </c>
      <c r="P16">
        <f t="shared" si="1"/>
        <v>1</v>
      </c>
      <c r="Q16" s="25">
        <f t="shared" si="2"/>
        <v>42186</v>
      </c>
      <c r="R16" s="23">
        <f t="shared" si="0"/>
        <v>42186</v>
      </c>
      <c r="T16" s="24">
        <f t="shared" si="3"/>
        <v>1.076477222336326</v>
      </c>
      <c r="U16" s="22">
        <f t="shared" si="4"/>
        <v>1826649.3700000003</v>
      </c>
      <c r="V16" s="22">
        <f t="shared" si="8"/>
        <v>1552651.9645000002</v>
      </c>
      <c r="X16" s="22">
        <f t="shared" si="5"/>
        <v>1771849.8889000001</v>
      </c>
      <c r="Y16" s="22">
        <f t="shared" si="6"/>
        <v>1506072.4055650001</v>
      </c>
      <c r="Z16" s="22">
        <f t="shared" si="7"/>
        <v>265777.483335</v>
      </c>
    </row>
    <row r="17" spans="1:26" ht="12.75">
      <c r="A17" s="45">
        <v>8</v>
      </c>
      <c r="B17" s="45">
        <v>2015</v>
      </c>
      <c r="C17" s="47">
        <v>1845177.83</v>
      </c>
      <c r="D17" s="47">
        <v>55355.3349</v>
      </c>
      <c r="E17" s="47">
        <v>1789822.4951000002</v>
      </c>
      <c r="F17" s="48">
        <v>0.19365385256442114</v>
      </c>
      <c r="G17" s="45">
        <v>9</v>
      </c>
      <c r="H17" s="45">
        <v>2015</v>
      </c>
      <c r="I17" s="47">
        <v>1521349.1208350002</v>
      </c>
      <c r="J17" s="47">
        <v>268473.374265</v>
      </c>
      <c r="P17">
        <f t="shared" si="1"/>
        <v>1</v>
      </c>
      <c r="Q17" s="25">
        <f t="shared" si="2"/>
        <v>42217</v>
      </c>
      <c r="R17" s="23">
        <f t="shared" si="0"/>
        <v>42217</v>
      </c>
      <c r="T17" s="24">
        <f t="shared" si="3"/>
        <v>1.1936538525644211</v>
      </c>
      <c r="U17" s="22">
        <f t="shared" si="4"/>
        <v>1545823.21</v>
      </c>
      <c r="V17" s="22">
        <f t="shared" si="8"/>
        <v>1313949.7285</v>
      </c>
      <c r="X17" s="22">
        <f t="shared" si="5"/>
        <v>1499448.5137</v>
      </c>
      <c r="Y17" s="22">
        <f t="shared" si="6"/>
        <v>1274531.236645</v>
      </c>
      <c r="Z17" s="22">
        <f t="shared" si="7"/>
        <v>224917.27705499998</v>
      </c>
    </row>
    <row r="18" spans="1:26" ht="12.75">
      <c r="A18" s="45">
        <v>9</v>
      </c>
      <c r="B18" s="45">
        <v>2015</v>
      </c>
      <c r="C18" s="47">
        <v>1880237.37</v>
      </c>
      <c r="D18" s="47">
        <v>56407.121100000004</v>
      </c>
      <c r="E18" s="47">
        <v>1823830.2489</v>
      </c>
      <c r="F18" s="48">
        <v>0.05261080134795115</v>
      </c>
      <c r="G18" s="45">
        <v>10</v>
      </c>
      <c r="H18" s="45">
        <v>2015</v>
      </c>
      <c r="I18" s="47">
        <v>1550255.711565</v>
      </c>
      <c r="J18" s="47">
        <v>273574.537335</v>
      </c>
      <c r="P18">
        <f t="shared" si="1"/>
        <v>1</v>
      </c>
      <c r="Q18" s="25">
        <f t="shared" si="2"/>
        <v>42248</v>
      </c>
      <c r="R18" s="23">
        <f t="shared" si="0"/>
        <v>42248</v>
      </c>
      <c r="T18" s="24">
        <f t="shared" si="3"/>
        <v>1.0526108013479512</v>
      </c>
      <c r="U18" s="22">
        <f t="shared" si="4"/>
        <v>1786260.7599999998</v>
      </c>
      <c r="V18" s="22">
        <f t="shared" si="8"/>
        <v>1518321.6459999997</v>
      </c>
      <c r="X18" s="22">
        <f t="shared" si="5"/>
        <v>1732672.9371999998</v>
      </c>
      <c r="Y18" s="22">
        <f t="shared" si="6"/>
        <v>1472771.9966199999</v>
      </c>
      <c r="Z18" s="22">
        <f t="shared" si="7"/>
        <v>259900.94057999997</v>
      </c>
    </row>
    <row r="19" spans="1:24" ht="12.75">
      <c r="A19" s="14"/>
      <c r="B19" s="14"/>
      <c r="C19" s="15">
        <f>SUM(C7:C18)</f>
        <v>23805337.040000003</v>
      </c>
      <c r="D19" s="15">
        <f>SUM(D7:D18)</f>
        <v>714160.1112</v>
      </c>
      <c r="E19" s="15">
        <f>SUM(E7:E18)</f>
        <v>23091176.928799998</v>
      </c>
      <c r="F19" s="20">
        <f>(C19/U19)-1</f>
        <v>0.07893004568400697</v>
      </c>
      <c r="G19" s="14"/>
      <c r="H19" s="14"/>
      <c r="I19" s="15">
        <f>SUM(I7:I18)</f>
        <v>19627500.38948</v>
      </c>
      <c r="J19" s="15">
        <f>SUM(J7:J18)</f>
        <v>3463676.5393199995</v>
      </c>
      <c r="K19" s="14"/>
      <c r="P19">
        <f>SUM(P7:P18)</f>
        <v>12</v>
      </c>
      <c r="R19" s="2">
        <f>(F7+F8+F9+F10+F11+F12+F13+F14+F15+F16+F17+F18)/P19</f>
        <v>0.07982952297113004</v>
      </c>
      <c r="U19" s="22">
        <f>SUM(U7:U18)</f>
        <v>22063837.35</v>
      </c>
      <c r="X19" s="22">
        <f>IF(P19=1,F19/W19,"")</f>
      </c>
    </row>
    <row r="51" spans="1:11" ht="12.75">
      <c r="A51" s="14"/>
      <c r="B51" s="14"/>
      <c r="C51" s="14" t="s">
        <v>0</v>
      </c>
      <c r="D51" s="14"/>
      <c r="E51" s="14"/>
      <c r="F51" s="14"/>
      <c r="G51" s="14"/>
      <c r="H51" s="14"/>
      <c r="I51" s="14"/>
      <c r="J51" s="14"/>
      <c r="K51" s="14"/>
    </row>
    <row r="52" spans="1:11" ht="12.75">
      <c r="A52" s="14"/>
      <c r="B52" s="14"/>
      <c r="C52" s="14" t="s">
        <v>45</v>
      </c>
      <c r="D52" s="14"/>
      <c r="E52" s="14"/>
      <c r="F52" s="14"/>
      <c r="G52" s="14"/>
      <c r="H52" s="14"/>
      <c r="I52" s="14"/>
      <c r="J52" s="14"/>
      <c r="K52" s="14"/>
    </row>
    <row r="53" spans="1:11" ht="12.75">
      <c r="A53" s="14"/>
      <c r="B53" s="14"/>
      <c r="C53" s="14" t="s">
        <v>46</v>
      </c>
      <c r="D53" s="14"/>
      <c r="E53" s="14"/>
      <c r="F53" s="14"/>
      <c r="G53" s="14"/>
      <c r="H53" s="14"/>
      <c r="I53" s="14" t="s">
        <v>47</v>
      </c>
      <c r="J53" s="14" t="s">
        <v>48</v>
      </c>
      <c r="K53" s="14"/>
    </row>
    <row r="54" spans="1:11" ht="12.75">
      <c r="A54" s="14"/>
      <c r="B54" s="14"/>
      <c r="C54" s="14" t="s">
        <v>17</v>
      </c>
      <c r="D54" s="14"/>
      <c r="E54" s="14">
        <f>+E4</f>
        <v>2014</v>
      </c>
      <c r="F54" s="14" t="s">
        <v>3</v>
      </c>
      <c r="G54" s="14">
        <f>+E4+1</f>
        <v>2015</v>
      </c>
      <c r="H54" s="14"/>
      <c r="I54" s="14"/>
      <c r="J54" s="14"/>
      <c r="K54" s="14"/>
    </row>
    <row r="55" spans="1:11" ht="12.75">
      <c r="A55" s="14"/>
      <c r="B55" s="14"/>
      <c r="C55" s="14"/>
      <c r="D55" s="14"/>
      <c r="E55" s="14"/>
      <c r="F55" s="14" t="s">
        <v>49</v>
      </c>
      <c r="G55" s="14"/>
      <c r="H55" s="14"/>
      <c r="I55" s="14" t="s">
        <v>50</v>
      </c>
      <c r="J55" s="14" t="s">
        <v>23</v>
      </c>
      <c r="K55" s="14"/>
    </row>
    <row r="56" spans="1:11" ht="12.75">
      <c r="A56" s="14" t="s">
        <v>56</v>
      </c>
      <c r="B56" s="14" t="s">
        <v>15</v>
      </c>
      <c r="C56" s="14" t="s">
        <v>19</v>
      </c>
      <c r="D56" s="14" t="s">
        <v>6</v>
      </c>
      <c r="E56" s="14" t="s">
        <v>20</v>
      </c>
      <c r="F56" s="14" t="s">
        <v>8</v>
      </c>
      <c r="G56" s="14" t="s">
        <v>61</v>
      </c>
      <c r="H56" s="14" t="s">
        <v>15</v>
      </c>
      <c r="I56" s="14" t="s">
        <v>51</v>
      </c>
      <c r="J56" s="14" t="s">
        <v>52</v>
      </c>
      <c r="K56" s="14"/>
    </row>
    <row r="57" spans="1:16" ht="12.75">
      <c r="A57">
        <v>1</v>
      </c>
      <c r="B57" s="11" t="str">
        <f>+B7&amp;"-"&amp;+(G4)</f>
        <v>2014-2015</v>
      </c>
      <c r="C57" s="26">
        <f>+C7+C8+C9</f>
        <v>5240011.74</v>
      </c>
      <c r="D57" s="26">
        <f>+D7+D8+D9</f>
        <v>157200.3522</v>
      </c>
      <c r="E57" s="26">
        <f>+E7+E8+E9</f>
        <v>5082811.387800001</v>
      </c>
      <c r="F57" s="34">
        <f>(F7+F8+F9)/P57</f>
        <v>0.04027381384994603</v>
      </c>
      <c r="G57">
        <f aca="true" t="shared" si="9" ref="G57:H60">+A57</f>
        <v>1</v>
      </c>
      <c r="H57" s="41" t="str">
        <f t="shared" si="9"/>
        <v>2014-2015</v>
      </c>
      <c r="I57" s="26">
        <f>+I7+I8+I9</f>
        <v>4320389.67963</v>
      </c>
      <c r="J57" s="26">
        <f>+J7+J8+J9</f>
        <v>762421.70817</v>
      </c>
      <c r="P57" s="43">
        <f>+P7+P8+P9</f>
        <v>3</v>
      </c>
    </row>
    <row r="58" spans="1:16" ht="12.75">
      <c r="A58">
        <v>2</v>
      </c>
      <c r="B58" t="str">
        <f>+B57</f>
        <v>2014-2015</v>
      </c>
      <c r="C58" s="26">
        <f>+C10+C11+C12</f>
        <v>6457486.640000001</v>
      </c>
      <c r="D58" s="26">
        <f>+D10+D11+D12</f>
        <v>193724.5992</v>
      </c>
      <c r="E58" s="26">
        <f>+E10+E11+E12</f>
        <v>6263762.040800001</v>
      </c>
      <c r="F58" s="34">
        <f>(F10+F11+F12)/P58</f>
        <v>0.1291883198263458</v>
      </c>
      <c r="G58">
        <f t="shared" si="9"/>
        <v>2</v>
      </c>
      <c r="H58" s="41" t="str">
        <f t="shared" si="9"/>
        <v>2014-2015</v>
      </c>
      <c r="I58" s="26">
        <f>+I10+I11+I12</f>
        <v>5324197.73468</v>
      </c>
      <c r="J58" s="26">
        <f>+J10+J11+J12</f>
        <v>939564.3061200001</v>
      </c>
      <c r="P58" s="43">
        <f>+P10+P11+P12</f>
        <v>3</v>
      </c>
    </row>
    <row r="59" spans="1:16" ht="12.75">
      <c r="A59">
        <v>3</v>
      </c>
      <c r="B59" t="str">
        <f>+B57</f>
        <v>2014-2015</v>
      </c>
      <c r="C59" s="26">
        <f>+C13+C14+C15</f>
        <v>6416077.0200000005</v>
      </c>
      <c r="D59" s="26">
        <f>+D13+D14+D15</f>
        <v>192482.3106</v>
      </c>
      <c r="E59" s="26">
        <f>+E13+E14+E15</f>
        <v>6223594.7094</v>
      </c>
      <c r="F59" s="34">
        <f>(F13+F14+F15)/P59</f>
        <v>0.04227533279199558</v>
      </c>
      <c r="G59">
        <f t="shared" si="9"/>
        <v>3</v>
      </c>
      <c r="H59" s="41" t="str">
        <f t="shared" si="9"/>
        <v>2014-2015</v>
      </c>
      <c r="I59" s="26">
        <f>+I13+I14+I15</f>
        <v>5290055.50299</v>
      </c>
      <c r="J59" s="26">
        <f>+J13+J14+J15</f>
        <v>933539.2064099999</v>
      </c>
      <c r="P59" s="43">
        <f>+P13+P14+P15</f>
        <v>3</v>
      </c>
    </row>
    <row r="60" spans="1:16" ht="12.75">
      <c r="A60">
        <v>4</v>
      </c>
      <c r="B60" t="str">
        <f>+B57</f>
        <v>2014-2015</v>
      </c>
      <c r="C60" s="26">
        <f>+C16+C17+C18</f>
        <v>5691761.640000001</v>
      </c>
      <c r="D60" s="26">
        <f>+D16+D17+D18</f>
        <v>170752.8492</v>
      </c>
      <c r="E60" s="26">
        <f>+E16+E17+E18</f>
        <v>5521008.7908</v>
      </c>
      <c r="F60" s="34">
        <f>(F16+F17+F18)/P60</f>
        <v>0.10758062541623274</v>
      </c>
      <c r="G60">
        <f t="shared" si="9"/>
        <v>4</v>
      </c>
      <c r="H60" s="41" t="str">
        <f t="shared" si="9"/>
        <v>2014-2015</v>
      </c>
      <c r="I60" s="26">
        <f>+I16+I17+I18</f>
        <v>4692857.47218</v>
      </c>
      <c r="J60" s="26">
        <f>+J16+J17+J18</f>
        <v>828151.31862</v>
      </c>
      <c r="P60" s="43">
        <f>+P16+P17+P18</f>
        <v>3</v>
      </c>
    </row>
    <row r="61" spans="1:10" ht="12.75">
      <c r="A61" s="14" t="s">
        <v>54</v>
      </c>
      <c r="B61" s="14"/>
      <c r="C61" s="42">
        <f>SUM(C57:C60)</f>
        <v>23805337.040000003</v>
      </c>
      <c r="D61" s="42">
        <f>SUM(D57:D60)</f>
        <v>714160.1111999999</v>
      </c>
      <c r="E61" s="42">
        <f>SUM(E57:E60)</f>
        <v>23091176.9288</v>
      </c>
      <c r="F61" s="20">
        <f>+F19</f>
        <v>0.07893004568400697</v>
      </c>
      <c r="G61" s="14"/>
      <c r="H61" s="14"/>
      <c r="I61" s="42">
        <f>SUM(I57:I60)</f>
        <v>19627500.389480002</v>
      </c>
      <c r="J61" s="42">
        <f>SUM(J57:J60)</f>
        <v>3463676.53932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Owner</cp:lastModifiedBy>
  <cp:lastPrinted>2010-09-28T15:58:49Z</cp:lastPrinted>
  <dcterms:created xsi:type="dcterms:W3CDTF">1996-10-14T23:33:28Z</dcterms:created>
  <dcterms:modified xsi:type="dcterms:W3CDTF">2016-05-03T20:41:18Z</dcterms:modified>
  <cp:category/>
  <cp:version/>
  <cp:contentType/>
  <cp:contentStatus/>
</cp:coreProperties>
</file>