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activeTab="13"/>
  </bookViews>
  <sheets>
    <sheet name="ZipListing" sheetId="1" r:id="rId1"/>
    <sheet name="Oct2020" sheetId="2" r:id="rId2"/>
    <sheet name="Nov2020" sheetId="3" r:id="rId3"/>
    <sheet name="Dec2020" sheetId="4" r:id="rId4"/>
    <sheet name="Jan2021" sheetId="5" r:id="rId5"/>
    <sheet name="Feb2021" sheetId="6" r:id="rId6"/>
    <sheet name="Mar2021" sheetId="7" r:id="rId7"/>
    <sheet name="Apr2021" sheetId="8" r:id="rId8"/>
    <sheet name="May2021" sheetId="9" r:id="rId9"/>
    <sheet name="June2021" sheetId="10" r:id="rId10"/>
    <sheet name="July2021" sheetId="11" r:id="rId11"/>
    <sheet name="Aug2021" sheetId="12" r:id="rId12"/>
    <sheet name="Sept2021" sheetId="13" r:id="rId13"/>
    <sheet name="FY20202021" sheetId="14" r:id="rId14"/>
  </sheets>
  <definedNames>
    <definedName name="_xlnm.Print_Area" localSheetId="13">'FY20202021'!$C$101:$L$104</definedName>
  </definedNames>
  <calcPr fullCalcOnLoad="1"/>
</workbook>
</file>

<file path=xl/sharedStrings.xml><?xml version="1.0" encoding="utf-8"?>
<sst xmlns="http://schemas.openxmlformats.org/spreadsheetml/2006/main" count="658" uniqueCount="165">
  <si>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</si>
  <si>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</si>
  <si>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</si>
  <si>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</si>
  <si>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</si>
  <si>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</si>
  <si>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</si>
  <si>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</si>
  <si>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</si>
  <si>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</si>
  <si>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</si>
  <si>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</si>
  <si>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</si>
  <si>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</si>
  <si>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</si>
  <si>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</si>
  <si>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</si>
  <si>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</si>
  <si>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</si>
  <si>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</si>
  <si>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</si>
  <si>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</si>
  <si>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</si>
  <si>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</si>
  <si>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</si>
  <si>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</si>
  <si>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</si>
  <si>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</si>
  <si>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</si>
  <si>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</si>
  <si>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</si>
  <si>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</si>
  <si>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</si>
  <si>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</si>
  <si>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</si>
  <si>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</si>
  <si>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</si>
  <si>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</si>
  <si>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</si>
  <si>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</si>
  <si>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</si>
  <si>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</si>
  <si>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</si>
  <si>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</si>
  <si>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</si>
  <si>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</si>
  <si>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</si>
  <si>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</si>
  <si>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</si>
  <si>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</si>
  <si>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</si>
  <si>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</si>
  <si>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</si>
  <si>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</si>
  <si>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</si>
  <si>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</si>
  <si>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</si>
  <si>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</si>
  <si>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</si>
  <si>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</si>
  <si>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</si>
  <si>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</si>
  <si>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</si>
  <si>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</si>
  <si>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</si>
  <si>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</si>
  <si>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</si>
  <si>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</si>
  <si>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</si>
  <si>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</si>
  <si>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</si>
  <si>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</si>
  <si>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</si>
  <si>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</si>
  <si>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</si>
  <si>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</si>
  <si>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</si>
  <si>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</si>
  <si>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</si>
  <si>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</si>
  <si>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</si>
  <si>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</si>
  <si>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</si>
  <si>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</si>
  <si>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</si>
  <si>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</si>
  <si>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</si>
  <si>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</si>
  <si>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</si>
  <si>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</si>
  <si>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</si>
  <si>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</si>
  <si>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</si>
  <si>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</si>
  <si>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</si>
  <si>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</si>
  <si>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</si>
  <si>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</si>
  <si>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</si>
  <si>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</si>
  <si>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</si>
  <si>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</si>
  <si>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</si>
  <si>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</si>
  <si>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</si>
  <si>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</si>
  <si>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</si>
  <si>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</si>
  <si>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</si>
  <si>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</si>
  <si>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</si>
  <si>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</si>
  <si>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</si>
  <si>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</si>
  <si>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</si>
  <si>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</si>
  <si>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</si>
  <si>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</si>
  <si>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</si>
  <si>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</si>
  <si>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</si>
  <si>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</si>
  <si>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</si>
  <si>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</si>
  <si>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</si>
  <si>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</si>
  <si>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</si>
  <si>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</si>
  <si>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</si>
  <si>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</si>
  <si>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</si>
  <si>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</si>
  <si>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</si>
  <si>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</si>
  <si>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</si>
  <si>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</si>
  <si>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</si>
  <si>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</si>
  <si>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</si>
  <si>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</si>
  <si>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</si>
  <si>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</si>
  <si>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</si>
  <si>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</si>
  <si>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</si>
  <si>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</si>
  <si>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</si>
  <si>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</si>
  <si>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</si>
  <si>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</si>
  <si>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</si>
  <si>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</si>
  <si>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</si>
  <si>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</si>
  <si>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</si>
  <si>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</si>
  <si>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</si>
  <si>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</si>
  <si>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</si>
  <si>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</si>
  <si>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</si>
  <si>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Total_Tx</t>
  </si>
  <si>
    <t>qry_Zip_History Query</t>
  </si>
  <si>
    <t>Sum Of Total_tax</t>
  </si>
  <si>
    <t>Sum Of Convention_Tax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</si>
</sst>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00000000000"/>
    <numFmt numFmtId="173" formatCode="[$€-2]\ #,##0.00_);[Red]\([$€-2]\ #,##0.00\)"/>
    <numFmt numFmtId="174" formatCode="[$-409]dddd\,\ mmmm\ dd\,\ yyyy"/>
    <numFmt numFmtId="175" formatCode="&quot;$&quot;#,##0.0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.45"/>
      <color indexed="8"/>
      <name val="Arial"/>
      <family val="2"/>
    </font>
    <font>
      <sz val="9.0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11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4" fontId="1" fillId="0" borderId="0" xfId="0" applyNumberFormat="1" applyFont="1" applyAlignment="1">
      <alignment horizontal="right" wrapText="1"/>
    </xf>
    <xf numFmtId="10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1" xfId="57" applyBorder="1" applyAlignment="1">
      <alignment horizontal="left" wrapText="1"/>
      <protection/>
    </xf>
    <xf numFmtId="0" fontId="1" fillId="0" borderId="11" xfId="58" applyBorder="1" applyAlignment="1">
      <alignment horizontal="right" wrapText="1"/>
      <protection/>
    </xf>
    <xf numFmtId="0" fontId="1" fillId="0" borderId="11" xfId="58" applyBorder="1" applyAlignment="1">
      <alignment horizontal="left" wrapText="1"/>
      <protection/>
    </xf>
    <xf numFmtId="4" fontId="1" fillId="0" borderId="0" xfId="0" applyNumberFormat="1" applyFont="1" applyAlignment="1">
      <alignment horizontal="right"/>
    </xf>
    <xf numFmtId="164" fontId="1" fillId="0" borderId="11" xfId="58" applyNumberFormat="1" applyBorder="1" applyAlignment="1">
      <alignment horizontal="right" wrapText="1"/>
      <protection/>
    </xf>
    <xf numFmtId="168" fontId="0" fillId="0" borderId="0" xfId="0" applyNumberFormat="1" applyAlignment="1">
      <alignment/>
    </xf>
    <xf numFmtId="164" fontId="1" fillId="0" borderId="11" xfId="65" applyNumberFormat="1" applyBorder="1" applyAlignment="1">
      <alignment horizontal="right" wrapText="1"/>
      <protection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68" applyFill="1" applyBorder="1" applyAlignment="1">
      <alignment horizontal="center"/>
      <protection/>
    </xf>
    <xf numFmtId="0" fontId="1" fillId="0" borderId="11" xfId="68" applyBorder="1" applyAlignment="1">
      <alignment horizontal="left" wrapText="1"/>
      <protection/>
    </xf>
    <xf numFmtId="164" fontId="1" fillId="33" borderId="10" xfId="68" applyNumberFormat="1" applyFill="1" applyBorder="1" applyAlignment="1">
      <alignment horizontal="center"/>
      <protection/>
    </xf>
    <xf numFmtId="164" fontId="1" fillId="0" borderId="11" xfId="68" applyNumberFormat="1" applyBorder="1" applyAlignment="1">
      <alignment horizontal="right" wrapText="1"/>
      <protection/>
    </xf>
    <xf numFmtId="0" fontId="1" fillId="0" borderId="11" xfId="67" applyBorder="1" applyAlignment="1">
      <alignment horizontal="left" wrapText="1"/>
      <protection/>
    </xf>
    <xf numFmtId="164" fontId="1" fillId="0" borderId="11" xfId="59" applyNumberFormat="1" applyBorder="1" applyAlignment="1">
      <alignment horizontal="right" wrapText="1"/>
      <protection/>
    </xf>
    <xf numFmtId="42" fontId="0" fillId="0" borderId="0" xfId="0" applyNumberFormat="1" applyAlignment="1">
      <alignment/>
    </xf>
    <xf numFmtId="164" fontId="1" fillId="0" borderId="0" xfId="59" applyNumberFormat="1" applyAlignment="1">
      <alignment horizontal="right" wrapText="1"/>
      <protection/>
    </xf>
    <xf numFmtId="0" fontId="1" fillId="0" borderId="11" xfId="60" applyBorder="1" applyAlignment="1">
      <alignment horizontal="left" wrapText="1"/>
      <protection/>
    </xf>
    <xf numFmtId="164" fontId="1" fillId="0" borderId="11" xfId="60" applyNumberFormat="1" applyBorder="1" applyAlignment="1">
      <alignment horizontal="right" wrapText="1"/>
      <protection/>
    </xf>
    <xf numFmtId="164" fontId="1" fillId="33" borderId="10" xfId="61" applyNumberFormat="1" applyFill="1" applyBorder="1" applyAlignment="1">
      <alignment horizontal="center"/>
      <protection/>
    </xf>
    <xf numFmtId="164" fontId="1" fillId="0" borderId="11" xfId="61" applyNumberFormat="1" applyBorder="1" applyAlignment="1">
      <alignment horizontal="right" wrapText="1"/>
      <protection/>
    </xf>
    <xf numFmtId="10" fontId="1" fillId="0" borderId="11" xfId="58" applyNumberFormat="1" applyBorder="1" applyAlignment="1">
      <alignment horizontal="right" wrapText="1"/>
      <protection/>
    </xf>
    <xf numFmtId="164" fontId="1" fillId="0" borderId="0" xfId="60" applyNumberFormat="1" applyAlignment="1">
      <alignment horizontal="right" wrapText="1"/>
      <protection/>
    </xf>
    <xf numFmtId="0" fontId="46" fillId="0" borderId="0" xfId="0" applyFont="1" applyAlignment="1">
      <alignment/>
    </xf>
    <xf numFmtId="1" fontId="1" fillId="0" borderId="11" xfId="68" applyNumberFormat="1" applyBorder="1" applyAlignment="1">
      <alignment horizontal="right" wrapText="1"/>
      <protection/>
    </xf>
    <xf numFmtId="1" fontId="0" fillId="0" borderId="0" xfId="0" applyNumberFormat="1" applyAlignment="1">
      <alignment/>
    </xf>
    <xf numFmtId="1" fontId="1" fillId="0" borderId="0" xfId="60" applyNumberFormat="1" applyAlignment="1">
      <alignment horizontal="right" wrapText="1"/>
      <protection/>
    </xf>
    <xf numFmtId="164" fontId="46" fillId="0" borderId="0" xfId="0" applyNumberFormat="1" applyFont="1" applyAlignment="1">
      <alignment horizontal="right"/>
    </xf>
    <xf numFmtId="164" fontId="1" fillId="33" borderId="10" xfId="68" applyNumberFormat="1" applyFill="1" applyBorder="1" applyAlignment="1">
      <alignment horizontal="right"/>
      <protection/>
    </xf>
    <xf numFmtId="164" fontId="0" fillId="0" borderId="0" xfId="0" applyNumberFormat="1" applyAlignment="1">
      <alignment horizontal="right"/>
    </xf>
    <xf numFmtId="165" fontId="1" fillId="33" borderId="10" xfId="68" applyNumberFormat="1" applyFill="1" applyBorder="1" applyAlignment="1">
      <alignment horizontal="right"/>
      <protection/>
    </xf>
    <xf numFmtId="165" fontId="1" fillId="0" borderId="0" xfId="60" applyNumberFormat="1" applyAlignment="1">
      <alignment horizontal="right" wrapText="1"/>
      <protection/>
    </xf>
    <xf numFmtId="165" fontId="1" fillId="0" borderId="0" xfId="59" applyNumberFormat="1" applyAlignment="1">
      <alignment horizontal="right" wrapText="1"/>
      <protection/>
    </xf>
    <xf numFmtId="165" fontId="0" fillId="0" borderId="0" xfId="0" applyNumberFormat="1" applyAlignment="1">
      <alignment horizontal="right"/>
    </xf>
    <xf numFmtId="0" fontId="5" fillId="34" borderId="10" xfId="64" applyFont="1" applyFill="1" applyBorder="1" applyAlignment="1">
      <alignment horizontal="center"/>
      <protection/>
    </xf>
    <xf numFmtId="0" fontId="5" fillId="0" borderId="11" xfId="64" applyFont="1" applyFill="1" applyBorder="1" applyAlignment="1">
      <alignment horizontal="right" wrapText="1"/>
      <protection/>
    </xf>
    <xf numFmtId="164" fontId="5" fillId="34" borderId="10" xfId="64" applyNumberFormat="1" applyFont="1" applyFill="1" applyBorder="1" applyAlignment="1">
      <alignment horizontal="center"/>
      <protection/>
    </xf>
    <xf numFmtId="164" fontId="5" fillId="0" borderId="11" xfId="64" applyNumberFormat="1" applyFont="1" applyFill="1" applyBorder="1" applyAlignment="1">
      <alignment horizontal="right" wrapText="1"/>
      <protection/>
    </xf>
    <xf numFmtId="0" fontId="5" fillId="34" borderId="10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right" wrapText="1"/>
      <protection/>
    </xf>
    <xf numFmtId="164" fontId="5" fillId="34" borderId="10" xfId="62" applyNumberFormat="1" applyFont="1" applyFill="1" applyBorder="1" applyAlignment="1">
      <alignment horizontal="center"/>
      <protection/>
    </xf>
    <xf numFmtId="164" fontId="5" fillId="0" borderId="11" xfId="62" applyNumberFormat="1" applyFont="1" applyFill="1" applyBorder="1" applyAlignment="1">
      <alignment horizontal="right" wrapText="1"/>
      <protection/>
    </xf>
    <xf numFmtId="165" fontId="1" fillId="0" borderId="0" xfId="0" applyNumberFormat="1" applyFont="1" applyAlignment="1">
      <alignment horizontal="right" wrapText="1"/>
    </xf>
    <xf numFmtId="0" fontId="5" fillId="34" borderId="10" xfId="69" applyFont="1" applyFill="1" applyBorder="1" applyAlignment="1">
      <alignment horizontal="center"/>
      <protection/>
    </xf>
    <xf numFmtId="0" fontId="5" fillId="0" borderId="11" xfId="69" applyFont="1" applyFill="1" applyBorder="1" applyAlignment="1">
      <alignment horizontal="right" wrapText="1"/>
      <protection/>
    </xf>
    <xf numFmtId="164" fontId="46" fillId="0" borderId="0" xfId="0" applyNumberFormat="1" applyFont="1" applyAlignment="1">
      <alignment/>
    </xf>
    <xf numFmtId="164" fontId="5" fillId="0" borderId="11" xfId="69" applyNumberFormat="1" applyFont="1" applyFill="1" applyBorder="1" applyAlignment="1">
      <alignment horizontal="right" wrapText="1"/>
      <protection/>
    </xf>
    <xf numFmtId="0" fontId="5" fillId="34" borderId="10" xfId="63" applyFont="1" applyFill="1" applyBorder="1" applyAlignment="1">
      <alignment horizontal="center"/>
      <protection/>
    </xf>
    <xf numFmtId="0" fontId="5" fillId="0" borderId="11" xfId="63" applyFont="1" applyFill="1" applyBorder="1" applyAlignment="1">
      <alignment horizontal="right" wrapText="1"/>
      <protection/>
    </xf>
    <xf numFmtId="0" fontId="5" fillId="34" borderId="10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right" wrapText="1"/>
      <protection/>
    </xf>
    <xf numFmtId="164" fontId="5" fillId="0" borderId="11" xfId="63" applyNumberFormat="1" applyFont="1" applyFill="1" applyBorder="1" applyAlignment="1">
      <alignment horizontal="right" wrapText="1"/>
      <protection/>
    </xf>
    <xf numFmtId="164" fontId="0" fillId="0" borderId="11" xfId="0" applyNumberFormat="1" applyBorder="1" applyAlignment="1">
      <alignment/>
    </xf>
    <xf numFmtId="164" fontId="5" fillId="0" borderId="0" xfId="63" applyNumberFormat="1" applyFont="1" applyFill="1" applyBorder="1" applyAlignment="1">
      <alignment horizontal="right" wrapText="1"/>
      <protection/>
    </xf>
    <xf numFmtId="5" fontId="1" fillId="0" borderId="11" xfId="68" applyNumberFormat="1" applyBorder="1" applyAlignment="1">
      <alignment horizontal="right" wrapText="1"/>
      <protection/>
    </xf>
    <xf numFmtId="5" fontId="1" fillId="0" borderId="11" xfId="60" applyNumberFormat="1" applyBorder="1" applyAlignment="1">
      <alignment horizontal="right" wrapText="1"/>
      <protection/>
    </xf>
    <xf numFmtId="0" fontId="1" fillId="0" borderId="11" xfId="68" applyBorder="1" applyAlignment="1">
      <alignment horizontal="right" wrapText="1"/>
      <protection/>
    </xf>
    <xf numFmtId="0" fontId="1" fillId="0" borderId="11" xfId="60" applyBorder="1" applyAlignment="1">
      <alignment horizontal="right" wrapText="1"/>
      <protection/>
    </xf>
    <xf numFmtId="164" fontId="1" fillId="0" borderId="0" xfId="0" applyNumberFormat="1" applyFont="1" applyAlignment="1">
      <alignment horizontal="right"/>
    </xf>
    <xf numFmtId="164" fontId="1" fillId="0" borderId="11" xfId="60" applyNumberFormat="1" applyBorder="1" applyAlignment="1">
      <alignment horizontal="left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Y20062007" xfId="57"/>
    <cellStyle name="Normal_FY20072008" xfId="58"/>
    <cellStyle name="Normal_FY20092010" xfId="59"/>
    <cellStyle name="Normal_FY20102011" xfId="60"/>
    <cellStyle name="Normal_FY20112012" xfId="61"/>
    <cellStyle name="Normal_FY20192020" xfId="62"/>
    <cellStyle name="Normal_FY20202021" xfId="63"/>
    <cellStyle name="Normal_June2020" xfId="64"/>
    <cellStyle name="Normal_Nov2007" xfId="65"/>
    <cellStyle name="Normal_Nov2020" xfId="66"/>
    <cellStyle name="Normal_Oct2009" xfId="67"/>
    <cellStyle name="Normal_Sept2009" xfId="68"/>
    <cellStyle name="Normal_Sept2020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25"/>
          <c:y val="0.24275"/>
          <c:w val="0.46325"/>
          <c:h val="0.62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'FY20202021'!$X$2:$X$14</c:f>
              <c:strCache/>
            </c:strRef>
          </c:cat>
          <c:val>
            <c:numRef>
              <c:f>'FY20202021'!$Z$2:$Z$14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20325"/>
          <c:w val="0.126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23575"/>
          <c:w val="0.499"/>
          <c:h val="0.63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'FY20202021'!$AI$2:$AI$12</c:f>
              <c:strCache/>
            </c:strRef>
          </c:cat>
          <c:val>
            <c:numRef>
              <c:f>'FY20202021'!$AJ$2:$AJ$12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27725"/>
          <c:w val="0.13475"/>
          <c:h val="0.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25"/>
          <c:y val="0.3295"/>
          <c:w val="0.344"/>
          <c:h val="0.4375"/>
        </c:manualLayout>
      </c:layout>
      <c:pieChart>
        <c:varyColors val="1"/>
        <c:ser>
          <c:idx val="0"/>
          <c:order val="0"/>
          <c:tx>
            <c:strRef>
              <c:f>'FY20202021'!$AR$1</c:f>
              <c:strCache>
                <c:ptCount val="1"/>
                <c:pt idx="0">
                  <c:v>Food_Beverage_Tax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'FY20202021'!$AW$2:$AW$12</c:f>
              <c:strCache/>
            </c:strRef>
          </c:cat>
          <c:val>
            <c:numRef>
              <c:f>'FY20202021'!$AX$2:$AX$12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2625"/>
          <c:w val="0.13125"/>
          <c:h val="0.5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243"/>
          <c:w val="0.47825"/>
          <c:h val="0.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'FY20202021'!$BI$2:$BI$22</c:f>
              <c:strCache/>
            </c:strRef>
          </c:cat>
          <c:val>
            <c:numRef>
              <c:f>'FY20202021'!$BJ$2:$BJ$22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'FY20202021'!$BI$2:$BI$22</c:f>
              <c:strCache/>
            </c:strRef>
          </c:cat>
          <c:val>
            <c:numRef>
              <c:f>'FY20202021'!$BK$2:$BK$22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75"/>
          <c:y val="0.1125"/>
          <c:w val="0.1235"/>
          <c:h val="0.8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75"/>
          <c:y val="0.32075"/>
          <c:w val="0.3335"/>
          <c:h val="0.46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'FY20202021'!$BW$2:$BW$19</c:f>
              <c:strCache/>
            </c:strRef>
          </c:cat>
          <c:val>
            <c:numRef>
              <c:f>'FY20202021'!$BX$2:$BX$19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04825"/>
          <c:w val="0.124"/>
          <c:h val="0.9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697075" y="2867025"/>
        <a:ext cx="6210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161925</xdr:rowOff>
    </xdr:to>
    <xdr:graphicFrame>
      <xdr:nvGraphicFramePr>
        <xdr:cNvPr id="2" name="Chart 4"/>
        <xdr:cNvGraphicFramePr/>
      </xdr:nvGraphicFramePr>
      <xdr:xfrm>
        <a:off x="26069925" y="2771775"/>
        <a:ext cx="63055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756850" y="2800350"/>
        <a:ext cx="589597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5272325" y="4676775"/>
        <a:ext cx="602932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4730650" y="4800600"/>
        <a:ext cx="6457950" cy="4629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zoomScalePageLayoutView="0"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1">
      <selection activeCell="I5" sqref="I5"/>
    </sheetView>
  </sheetViews>
  <sheetFormatPr defaultColWidth="9.140625" defaultRowHeight="12.75"/>
  <cols>
    <col min="3" max="3" width="18.140625" style="4" customWidth="1"/>
    <col min="5" max="5" width="13.140625" style="0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3:12" ht="12.75">
      <c r="C1" s="42">
        <f>+SUM(Dec2020!C1)+1</f>
        <v>2021</v>
      </c>
      <c r="D1" s="5">
        <f>+DATE(C1,6,1)</f>
        <v>44348</v>
      </c>
      <c r="F1" t="s">
        <v>157</v>
      </c>
      <c r="H1"/>
      <c r="J1"/>
      <c r="L1"/>
    </row>
    <row r="2" spans="2:12" ht="15">
      <c r="B2" s="53" t="s">
        <v>150</v>
      </c>
      <c r="C2" s="55" t="s">
        <v>151</v>
      </c>
      <c r="D2" s="1" t="s">
        <v>159</v>
      </c>
      <c r="E2" s="55" t="s">
        <v>152</v>
      </c>
      <c r="F2" s="1" t="s">
        <v>159</v>
      </c>
      <c r="G2" s="55" t="s">
        <v>153</v>
      </c>
      <c r="H2" s="1" t="s">
        <v>159</v>
      </c>
      <c r="I2" s="55" t="s">
        <v>154</v>
      </c>
      <c r="J2" s="1" t="s">
        <v>159</v>
      </c>
      <c r="K2" s="30" t="s">
        <v>155</v>
      </c>
      <c r="L2" s="1" t="s">
        <v>156</v>
      </c>
    </row>
    <row r="3" spans="2:12" ht="15">
      <c r="B3" s="54">
        <v>33010</v>
      </c>
      <c r="C3" s="56">
        <v>47715.6969</v>
      </c>
      <c r="D3" s="6">
        <f>+C3/$C$90</f>
        <v>0.004715746521769284</v>
      </c>
      <c r="E3" s="56">
        <v>47715.6969</v>
      </c>
      <c r="F3" s="6">
        <f>+E3/$E$90</f>
        <v>0.009024263879635718</v>
      </c>
      <c r="G3" s="56">
        <v>1618.43</v>
      </c>
      <c r="H3" s="6">
        <f>+G3/$G$90</f>
        <v>0.00224550436063619</v>
      </c>
      <c r="I3" s="56">
        <v>5836.74</v>
      </c>
      <c r="J3" s="6">
        <f>+I3/$I$90</f>
        <v>0.0018172144544631444</v>
      </c>
      <c r="K3" s="26">
        <f>+C3+E3+G3+I3</f>
        <v>102886.5638</v>
      </c>
      <c r="L3" s="6">
        <f>+K3/$K$90</f>
        <v>0.005320290573257161</v>
      </c>
    </row>
    <row r="4" spans="2:12" ht="15">
      <c r="B4" s="54">
        <v>33012</v>
      </c>
      <c r="C4" s="56">
        <v>491.0418</v>
      </c>
      <c r="D4" s="6">
        <f aca="true" t="shared" si="0" ref="D4:D67">+C4/$C$90</f>
        <v>4.852970428675282E-05</v>
      </c>
      <c r="E4" s="56">
        <v>491.0418</v>
      </c>
      <c r="F4" s="6">
        <f aca="true" t="shared" si="1" ref="F4:F67">+E4/$E$90</f>
        <v>9.286861697562897E-05</v>
      </c>
      <c r="G4" s="56">
        <v>0</v>
      </c>
      <c r="H4" s="6">
        <f aca="true" t="shared" si="2" ref="H4:H67">+G4/$G$90</f>
        <v>0</v>
      </c>
      <c r="I4" s="56">
        <v>64336.01</v>
      </c>
      <c r="J4" s="6">
        <f aca="true" t="shared" si="3" ref="J4:J67">+I4/$I$90</f>
        <v>0.020030415491264886</v>
      </c>
      <c r="K4" s="26">
        <f aca="true" t="shared" si="4" ref="K4:K67">+C4+E4+G4+I4</f>
        <v>65318.0936</v>
      </c>
      <c r="L4" s="6">
        <f aca="true" t="shared" si="5" ref="L4:L67">+K4/$K$90</f>
        <v>0.0033776153543112974</v>
      </c>
    </row>
    <row r="5" spans="2:12" ht="15">
      <c r="B5" s="54">
        <v>33013</v>
      </c>
      <c r="C5" s="56">
        <v>696.9876</v>
      </c>
      <c r="D5" s="6">
        <f t="shared" si="0"/>
        <v>6.888334581604572E-05</v>
      </c>
      <c r="E5" s="56">
        <v>696.9876</v>
      </c>
      <c r="F5" s="6">
        <f t="shared" si="1"/>
        <v>0.00013181825755192916</v>
      </c>
      <c r="G5" s="56">
        <v>0</v>
      </c>
      <c r="H5" s="6">
        <f t="shared" si="2"/>
        <v>0</v>
      </c>
      <c r="I5" s="56">
        <v>5174.91</v>
      </c>
      <c r="J5" s="6">
        <f t="shared" si="3"/>
        <v>0.0016111598687873487</v>
      </c>
      <c r="K5" s="26">
        <f t="shared" si="4"/>
        <v>6568.8852</v>
      </c>
      <c r="L5" s="6">
        <f t="shared" si="5"/>
        <v>0.0003396787366162235</v>
      </c>
    </row>
    <row r="6" spans="2:12" ht="15">
      <c r="B6" s="54">
        <v>33014</v>
      </c>
      <c r="C6" s="56">
        <v>18536.993</v>
      </c>
      <c r="D6" s="6">
        <f t="shared" si="0"/>
        <v>0.0018320126487309366</v>
      </c>
      <c r="E6" s="56">
        <v>18536.993</v>
      </c>
      <c r="F6" s="6">
        <f t="shared" si="1"/>
        <v>0.0035058215060243653</v>
      </c>
      <c r="G6" s="56">
        <v>3923.42</v>
      </c>
      <c r="H6" s="6">
        <f t="shared" si="2"/>
        <v>0.005443582186815147</v>
      </c>
      <c r="I6" s="56">
        <v>48092.37</v>
      </c>
      <c r="J6" s="6">
        <f t="shared" si="3"/>
        <v>0.014973109974641614</v>
      </c>
      <c r="K6" s="26">
        <f t="shared" si="4"/>
        <v>89089.776</v>
      </c>
      <c r="L6" s="6">
        <f t="shared" si="5"/>
        <v>0.00460685514143288</v>
      </c>
    </row>
    <row r="7" spans="2:12" ht="15">
      <c r="B7" s="54">
        <v>33015</v>
      </c>
      <c r="C7" s="56">
        <v>1048.0887</v>
      </c>
      <c r="D7" s="6">
        <f t="shared" si="0"/>
        <v>0.00010358269841241049</v>
      </c>
      <c r="E7" s="56">
        <v>1048.0887</v>
      </c>
      <c r="F7" s="6">
        <f t="shared" si="1"/>
        <v>0.00019822049372738714</v>
      </c>
      <c r="G7" s="56">
        <v>0</v>
      </c>
      <c r="H7" s="6">
        <f t="shared" si="2"/>
        <v>0</v>
      </c>
      <c r="I7" s="56">
        <v>13682.24</v>
      </c>
      <c r="J7" s="6">
        <f t="shared" si="3"/>
        <v>0.004259837562994722</v>
      </c>
      <c r="K7" s="26">
        <f t="shared" si="4"/>
        <v>15778.4174</v>
      </c>
      <c r="L7" s="6">
        <f t="shared" si="5"/>
        <v>0.0008159060061264944</v>
      </c>
    </row>
    <row r="8" spans="2:12" ht="15">
      <c r="B8" s="54">
        <v>33016</v>
      </c>
      <c r="C8" s="56">
        <v>62336.6292</v>
      </c>
      <c r="D8" s="6">
        <f t="shared" si="0"/>
        <v>0.006160734547056811</v>
      </c>
      <c r="E8" s="56">
        <v>62336.6292</v>
      </c>
      <c r="F8" s="6">
        <f t="shared" si="1"/>
        <v>0.01178945772177971</v>
      </c>
      <c r="G8" s="56">
        <v>1850.25</v>
      </c>
      <c r="H8" s="6">
        <f t="shared" si="2"/>
        <v>0.002567144975851356</v>
      </c>
      <c r="I8" s="56">
        <v>31913.57</v>
      </c>
      <c r="J8" s="6">
        <f t="shared" si="3"/>
        <v>0.009935991786086304</v>
      </c>
      <c r="K8" s="26">
        <f t="shared" si="4"/>
        <v>158437.0784</v>
      </c>
      <c r="L8" s="6">
        <f t="shared" si="5"/>
        <v>0.00819282191506065</v>
      </c>
    </row>
    <row r="9" spans="2:12" ht="15">
      <c r="B9" s="54">
        <v>33018</v>
      </c>
      <c r="C9" s="56">
        <v>1504.5609</v>
      </c>
      <c r="D9" s="6">
        <f t="shared" si="0"/>
        <v>0.00014869588609037088</v>
      </c>
      <c r="E9" s="56">
        <v>1504.5609</v>
      </c>
      <c r="F9" s="6">
        <f t="shared" si="1"/>
        <v>0.0002845511114096755</v>
      </c>
      <c r="G9" s="56">
        <v>0</v>
      </c>
      <c r="H9" s="6">
        <f t="shared" si="2"/>
        <v>0</v>
      </c>
      <c r="I9" s="56">
        <v>10649.87</v>
      </c>
      <c r="J9" s="6">
        <f t="shared" si="3"/>
        <v>0.0033157375010970866</v>
      </c>
      <c r="K9" s="26">
        <f t="shared" si="4"/>
        <v>13658.9918</v>
      </c>
      <c r="L9" s="6">
        <f t="shared" si="5"/>
        <v>0.0007063099653614524</v>
      </c>
    </row>
    <row r="10" spans="2:12" ht="15">
      <c r="B10" s="54">
        <v>33030</v>
      </c>
      <c r="C10" s="56">
        <v>24158.2182</v>
      </c>
      <c r="D10" s="6">
        <f t="shared" si="0"/>
        <v>0.002387558829698103</v>
      </c>
      <c r="E10" s="56">
        <v>24158.2182</v>
      </c>
      <c r="F10" s="6">
        <f t="shared" si="1"/>
        <v>0.004568939574654273</v>
      </c>
      <c r="G10" s="56">
        <v>0</v>
      </c>
      <c r="H10" s="6">
        <f t="shared" si="2"/>
        <v>0</v>
      </c>
      <c r="I10" s="56">
        <v>18026.49</v>
      </c>
      <c r="J10" s="6">
        <f t="shared" si="3"/>
        <v>0.0056123792033284554</v>
      </c>
      <c r="K10" s="26">
        <f t="shared" si="4"/>
        <v>66342.9264</v>
      </c>
      <c r="L10" s="6">
        <f t="shared" si="5"/>
        <v>0.0034306097209576905</v>
      </c>
    </row>
    <row r="11" spans="2:12" ht="15">
      <c r="B11" s="54">
        <v>33031</v>
      </c>
      <c r="C11" s="56">
        <v>482.715</v>
      </c>
      <c r="D11" s="6">
        <f t="shared" si="0"/>
        <v>4.770676591031534E-05</v>
      </c>
      <c r="E11" s="56">
        <v>482.715</v>
      </c>
      <c r="F11" s="6">
        <f t="shared" si="1"/>
        <v>9.129380521859999E-05</v>
      </c>
      <c r="G11" s="56">
        <v>0</v>
      </c>
      <c r="H11" s="6">
        <f t="shared" si="2"/>
        <v>0</v>
      </c>
      <c r="I11" s="56">
        <v>2424.47</v>
      </c>
      <c r="J11" s="6">
        <f t="shared" si="3"/>
        <v>0.0007548360777441276</v>
      </c>
      <c r="K11" s="26">
        <f t="shared" si="4"/>
        <v>3389.8999999999996</v>
      </c>
      <c r="L11" s="6">
        <f t="shared" si="5"/>
        <v>0.0001752925974799097</v>
      </c>
    </row>
    <row r="12" spans="2:12" ht="15">
      <c r="B12" s="54">
        <v>33032</v>
      </c>
      <c r="C12" s="56">
        <v>2012.0448</v>
      </c>
      <c r="D12" s="6">
        <f t="shared" si="0"/>
        <v>0.00019885056456639475</v>
      </c>
      <c r="E12" s="56">
        <v>2012.0448</v>
      </c>
      <c r="F12" s="6">
        <f t="shared" si="1"/>
        <v>0.00038052935181690433</v>
      </c>
      <c r="G12" s="56">
        <v>0</v>
      </c>
      <c r="H12" s="6">
        <f t="shared" si="2"/>
        <v>0</v>
      </c>
      <c r="I12" s="56">
        <v>7294.15</v>
      </c>
      <c r="J12" s="6">
        <f t="shared" si="3"/>
        <v>0.002270965438416367</v>
      </c>
      <c r="K12" s="26">
        <f t="shared" si="4"/>
        <v>11318.239599999999</v>
      </c>
      <c r="L12" s="6">
        <f t="shared" si="5"/>
        <v>0.0005852690694073495</v>
      </c>
    </row>
    <row r="13" spans="2:12" ht="15">
      <c r="B13" s="54">
        <v>33033</v>
      </c>
      <c r="C13" s="56">
        <v>46183.424</v>
      </c>
      <c r="D13" s="6">
        <f t="shared" si="0"/>
        <v>0.004564311856281324</v>
      </c>
      <c r="E13" s="56">
        <v>46183.424</v>
      </c>
      <c r="F13" s="6">
        <f t="shared" si="1"/>
        <v>0.008734471717232769</v>
      </c>
      <c r="G13" s="56">
        <v>576.62</v>
      </c>
      <c r="H13" s="6">
        <f t="shared" si="2"/>
        <v>0.0008000362848130841</v>
      </c>
      <c r="I13" s="56">
        <v>27043.63</v>
      </c>
      <c r="J13" s="6">
        <f t="shared" si="3"/>
        <v>0.008419781476843774</v>
      </c>
      <c r="K13" s="26">
        <f t="shared" si="4"/>
        <v>119987.098</v>
      </c>
      <c r="L13" s="6">
        <f t="shared" si="5"/>
        <v>0.006204563577833115</v>
      </c>
    </row>
    <row r="14" spans="2:12" ht="15">
      <c r="B14" s="54">
        <v>33034</v>
      </c>
      <c r="C14" s="56">
        <v>67212.1318</v>
      </c>
      <c r="D14" s="6">
        <f t="shared" si="0"/>
        <v>0.006642580897871129</v>
      </c>
      <c r="E14" s="56">
        <v>67212.1318</v>
      </c>
      <c r="F14" s="6">
        <f t="shared" si="1"/>
        <v>0.012711540492580655</v>
      </c>
      <c r="G14" s="56">
        <v>56.3</v>
      </c>
      <c r="H14" s="6">
        <f t="shared" si="2"/>
        <v>7.811391008805909E-05</v>
      </c>
      <c r="I14" s="56">
        <v>22387.47</v>
      </c>
      <c r="J14" s="6">
        <f t="shared" si="3"/>
        <v>0.0069701295728197615</v>
      </c>
      <c r="K14" s="26">
        <f t="shared" si="4"/>
        <v>156868.0336</v>
      </c>
      <c r="L14" s="6">
        <f t="shared" si="5"/>
        <v>0.008111686206469144</v>
      </c>
    </row>
    <row r="15" spans="2:12" ht="15">
      <c r="B15" s="54">
        <v>33035</v>
      </c>
      <c r="C15" s="56">
        <v>318.9609</v>
      </c>
      <c r="D15" s="6">
        <f t="shared" si="0"/>
        <v>3.15229338032659E-05</v>
      </c>
      <c r="E15" s="56">
        <v>318.9609</v>
      </c>
      <c r="F15" s="6">
        <f t="shared" si="1"/>
        <v>6.032369882218151E-05</v>
      </c>
      <c r="G15" s="56">
        <v>0</v>
      </c>
      <c r="H15" s="6">
        <f t="shared" si="2"/>
        <v>0</v>
      </c>
      <c r="I15" s="56">
        <v>137.42</v>
      </c>
      <c r="J15" s="6">
        <f t="shared" si="3"/>
        <v>4.278443280535458E-05</v>
      </c>
      <c r="K15" s="26">
        <f t="shared" si="4"/>
        <v>775.3417999999999</v>
      </c>
      <c r="L15" s="6">
        <f t="shared" si="5"/>
        <v>4.009312311771694E-05</v>
      </c>
    </row>
    <row r="16" spans="2:12" ht="15">
      <c r="B16" s="54">
        <v>33054</v>
      </c>
      <c r="C16" s="56">
        <v>1107.8541</v>
      </c>
      <c r="D16" s="6">
        <f t="shared" si="0"/>
        <v>0.00010948931815146223</v>
      </c>
      <c r="E16" s="56">
        <v>1107.8541</v>
      </c>
      <c r="F16" s="6">
        <f t="shared" si="1"/>
        <v>0.00020952366596444568</v>
      </c>
      <c r="G16" s="56">
        <v>0</v>
      </c>
      <c r="H16" s="6">
        <f t="shared" si="2"/>
        <v>0</v>
      </c>
      <c r="I16" s="56">
        <v>0</v>
      </c>
      <c r="J16" s="6">
        <f t="shared" si="3"/>
        <v>0</v>
      </c>
      <c r="K16" s="26">
        <f t="shared" si="4"/>
        <v>2215.7082</v>
      </c>
      <c r="L16" s="6">
        <f t="shared" si="5"/>
        <v>0.00011457483867829</v>
      </c>
    </row>
    <row r="17" spans="2:12" ht="15">
      <c r="B17" s="54">
        <v>33055</v>
      </c>
      <c r="C17" s="56">
        <v>383.61</v>
      </c>
      <c r="D17" s="6">
        <f t="shared" si="0"/>
        <v>3.791221004289502E-05</v>
      </c>
      <c r="E17" s="56">
        <v>383.61</v>
      </c>
      <c r="F17" s="6">
        <f t="shared" si="1"/>
        <v>7.255050416893435E-05</v>
      </c>
      <c r="G17" s="56">
        <v>0</v>
      </c>
      <c r="H17" s="6">
        <f t="shared" si="2"/>
        <v>0</v>
      </c>
      <c r="I17" s="56">
        <v>0</v>
      </c>
      <c r="J17" s="6">
        <f t="shared" si="3"/>
        <v>0</v>
      </c>
      <c r="K17" s="26">
        <f t="shared" si="4"/>
        <v>767.22</v>
      </c>
      <c r="L17" s="6">
        <f t="shared" si="5"/>
        <v>3.9673142758941656E-05</v>
      </c>
    </row>
    <row r="18" spans="2:12" ht="15">
      <c r="B18" s="54">
        <v>33056</v>
      </c>
      <c r="C18" s="56">
        <v>18093.9702</v>
      </c>
      <c r="D18" s="6">
        <f t="shared" si="0"/>
        <v>0.0017882286664380053</v>
      </c>
      <c r="E18" s="56">
        <v>18093.9702</v>
      </c>
      <c r="F18" s="6">
        <f t="shared" si="1"/>
        <v>0.0034220345153350377</v>
      </c>
      <c r="G18" s="56">
        <v>342.7</v>
      </c>
      <c r="H18" s="6">
        <f t="shared" si="2"/>
        <v>0.00047548200687704884</v>
      </c>
      <c r="I18" s="56">
        <v>5461.01</v>
      </c>
      <c r="J18" s="6">
        <f t="shared" si="3"/>
        <v>0.0017002344301729692</v>
      </c>
      <c r="K18" s="26">
        <f t="shared" si="4"/>
        <v>41991.6504</v>
      </c>
      <c r="L18" s="6">
        <f t="shared" si="5"/>
        <v>0.0021713990002903594</v>
      </c>
    </row>
    <row r="19" spans="2:12" ht="15">
      <c r="B19" s="54">
        <v>33109</v>
      </c>
      <c r="C19" s="56">
        <v>18084.105</v>
      </c>
      <c r="D19" s="6">
        <f t="shared" si="0"/>
        <v>0.0017872536878542479</v>
      </c>
      <c r="E19" s="56">
        <v>18084.105</v>
      </c>
      <c r="F19" s="6">
        <f t="shared" si="1"/>
        <v>0.0034201687526236187</v>
      </c>
      <c r="G19" s="56">
        <v>16281.82</v>
      </c>
      <c r="H19" s="6">
        <f t="shared" si="2"/>
        <v>0.0225903485532853</v>
      </c>
      <c r="I19" s="56">
        <v>0</v>
      </c>
      <c r="J19" s="6">
        <f t="shared" si="3"/>
        <v>0</v>
      </c>
      <c r="K19" s="26">
        <f t="shared" si="4"/>
        <v>52450.03</v>
      </c>
      <c r="L19" s="6">
        <f t="shared" si="5"/>
        <v>0.00271220448880474</v>
      </c>
    </row>
    <row r="20" spans="2:12" ht="15">
      <c r="B20" s="54">
        <v>33122</v>
      </c>
      <c r="C20" s="56">
        <v>92863.725</v>
      </c>
      <c r="D20" s="6">
        <f t="shared" si="0"/>
        <v>0.009177730110178675</v>
      </c>
      <c r="E20" s="56">
        <v>92863.725</v>
      </c>
      <c r="F20" s="6">
        <f t="shared" si="1"/>
        <v>0.0175629156376405</v>
      </c>
      <c r="G20" s="56">
        <v>10445.13</v>
      </c>
      <c r="H20" s="6">
        <f t="shared" si="2"/>
        <v>0.014492183759823954</v>
      </c>
      <c r="I20" s="56">
        <v>108948.6</v>
      </c>
      <c r="J20" s="6">
        <f t="shared" si="3"/>
        <v>0.03392012848157076</v>
      </c>
      <c r="K20" s="26">
        <f t="shared" si="4"/>
        <v>305121.18000000005</v>
      </c>
      <c r="L20" s="6">
        <f t="shared" si="5"/>
        <v>0.01577789438872388</v>
      </c>
    </row>
    <row r="21" spans="2:12" ht="15">
      <c r="B21" s="54">
        <v>33125</v>
      </c>
      <c r="C21" s="56">
        <v>12473.798</v>
      </c>
      <c r="D21" s="6">
        <f t="shared" si="0"/>
        <v>0.0012327865535534627</v>
      </c>
      <c r="E21" s="56">
        <v>12473.798</v>
      </c>
      <c r="F21" s="6">
        <f t="shared" si="1"/>
        <v>0.0023591155960518365</v>
      </c>
      <c r="G21" s="56">
        <v>0</v>
      </c>
      <c r="H21" s="6">
        <f t="shared" si="2"/>
        <v>0</v>
      </c>
      <c r="I21" s="56">
        <v>22916.16</v>
      </c>
      <c r="J21" s="6">
        <f t="shared" si="3"/>
        <v>0.007134732263693454</v>
      </c>
      <c r="K21" s="26">
        <f t="shared" si="4"/>
        <v>47863.756</v>
      </c>
      <c r="L21" s="6">
        <f t="shared" si="5"/>
        <v>0.0024750470852782126</v>
      </c>
    </row>
    <row r="22" spans="2:12" ht="15">
      <c r="B22" s="54">
        <v>33126</v>
      </c>
      <c r="C22" s="56">
        <v>374847.4741</v>
      </c>
      <c r="D22" s="6">
        <f t="shared" si="0"/>
        <v>0.03704620883743346</v>
      </c>
      <c r="E22" s="56">
        <v>374847.4741</v>
      </c>
      <c r="F22" s="6">
        <f t="shared" si="1"/>
        <v>0.0708932854524297</v>
      </c>
      <c r="G22" s="56">
        <v>32893.81</v>
      </c>
      <c r="H22" s="6">
        <f t="shared" si="2"/>
        <v>0.04563879425921313</v>
      </c>
      <c r="I22" s="56">
        <v>52208.11</v>
      </c>
      <c r="J22" s="6">
        <f t="shared" si="3"/>
        <v>0.01625450716190919</v>
      </c>
      <c r="K22" s="26">
        <f t="shared" si="4"/>
        <v>834796.8682</v>
      </c>
      <c r="L22" s="6">
        <f t="shared" si="5"/>
        <v>0.0431675599265087</v>
      </c>
    </row>
    <row r="23" spans="2:12" ht="15">
      <c r="B23" s="54">
        <v>33127</v>
      </c>
      <c r="C23" s="56">
        <v>73163.9404</v>
      </c>
      <c r="D23" s="6">
        <f t="shared" si="0"/>
        <v>0.0072307986653388934</v>
      </c>
      <c r="E23" s="56">
        <v>73163.9404</v>
      </c>
      <c r="F23" s="6">
        <f t="shared" si="1"/>
        <v>0.013837180373311083</v>
      </c>
      <c r="G23" s="56">
        <v>128.74</v>
      </c>
      <c r="H23" s="6">
        <f t="shared" si="2"/>
        <v>0.00017862139937365414</v>
      </c>
      <c r="I23" s="56">
        <v>153767.8</v>
      </c>
      <c r="J23" s="6">
        <f t="shared" si="3"/>
        <v>0.04787416756459905</v>
      </c>
      <c r="K23" s="26">
        <f t="shared" si="4"/>
        <v>300224.42079999996</v>
      </c>
      <c r="L23" s="6">
        <f t="shared" si="5"/>
        <v>0.015524681715960184</v>
      </c>
    </row>
    <row r="24" spans="2:12" ht="15">
      <c r="B24" s="54">
        <v>33128</v>
      </c>
      <c r="C24" s="56">
        <v>3531.9658</v>
      </c>
      <c r="D24" s="6">
        <f t="shared" si="0"/>
        <v>0.00034906449069086246</v>
      </c>
      <c r="E24" s="56">
        <v>3531.9658</v>
      </c>
      <c r="F24" s="6">
        <f t="shared" si="1"/>
        <v>0.0006679854526665976</v>
      </c>
      <c r="G24" s="56">
        <v>0</v>
      </c>
      <c r="H24" s="6">
        <f t="shared" si="2"/>
        <v>0</v>
      </c>
      <c r="I24" s="56">
        <v>71662.5</v>
      </c>
      <c r="J24" s="6">
        <f t="shared" si="3"/>
        <v>0.022311449686462835</v>
      </c>
      <c r="K24" s="26">
        <f t="shared" si="4"/>
        <v>78726.4316</v>
      </c>
      <c r="L24" s="6">
        <f t="shared" si="5"/>
        <v>0.004070963947458168</v>
      </c>
    </row>
    <row r="25" spans="2:12" ht="15">
      <c r="B25" s="54">
        <v>33129</v>
      </c>
      <c r="C25" s="56">
        <v>70799.9395</v>
      </c>
      <c r="D25" s="6">
        <f t="shared" si="0"/>
        <v>0.006997164248450926</v>
      </c>
      <c r="E25" s="56">
        <v>70799.9395</v>
      </c>
      <c r="F25" s="6">
        <f t="shared" si="1"/>
        <v>0.013390087082857717</v>
      </c>
      <c r="G25" s="56">
        <v>0</v>
      </c>
      <c r="H25" s="6">
        <f t="shared" si="2"/>
        <v>0</v>
      </c>
      <c r="I25" s="56">
        <v>4523.48</v>
      </c>
      <c r="J25" s="6">
        <f t="shared" si="3"/>
        <v>0.001408343225923194</v>
      </c>
      <c r="K25" s="26">
        <f t="shared" si="4"/>
        <v>146123.359</v>
      </c>
      <c r="L25" s="6">
        <f t="shared" si="5"/>
        <v>0.007556076330157037</v>
      </c>
    </row>
    <row r="26" spans="2:12" ht="15">
      <c r="B26" s="54">
        <v>33130</v>
      </c>
      <c r="C26" s="56">
        <v>185614.8206</v>
      </c>
      <c r="D26" s="6">
        <f t="shared" si="0"/>
        <v>0.018344329046848303</v>
      </c>
      <c r="E26" s="56">
        <v>185614.8206</v>
      </c>
      <c r="F26" s="6">
        <f t="shared" si="1"/>
        <v>0.035104530162811974</v>
      </c>
      <c r="G26" s="56">
        <v>21857.77</v>
      </c>
      <c r="H26" s="6">
        <f t="shared" si="2"/>
        <v>0.030326747433489794</v>
      </c>
      <c r="I26" s="56">
        <v>176490.5</v>
      </c>
      <c r="J26" s="6">
        <f t="shared" si="3"/>
        <v>0.05494866786518289</v>
      </c>
      <c r="K26" s="26">
        <f t="shared" si="4"/>
        <v>569577.9112</v>
      </c>
      <c r="L26" s="6">
        <f t="shared" si="5"/>
        <v>0.029453019711917564</v>
      </c>
    </row>
    <row r="27" spans="2:12" ht="15">
      <c r="B27" s="54">
        <v>33131</v>
      </c>
      <c r="C27" s="56">
        <v>875498.5797</v>
      </c>
      <c r="D27" s="6">
        <f t="shared" si="0"/>
        <v>0.08652560164188282</v>
      </c>
      <c r="E27" s="56">
        <v>875498.5797</v>
      </c>
      <c r="F27" s="6">
        <f t="shared" si="1"/>
        <v>0.16557926893569236</v>
      </c>
      <c r="G27" s="56">
        <v>157954.99</v>
      </c>
      <c r="H27" s="6">
        <f t="shared" si="2"/>
        <v>0.21915598378011142</v>
      </c>
      <c r="I27" s="56">
        <v>228178.11</v>
      </c>
      <c r="J27" s="6">
        <f t="shared" si="3"/>
        <v>0.07104112221618254</v>
      </c>
      <c r="K27" s="26">
        <f t="shared" si="4"/>
        <v>2137130.2594</v>
      </c>
      <c r="L27" s="6">
        <f t="shared" si="5"/>
        <v>0.11051155323848467</v>
      </c>
    </row>
    <row r="28" spans="2:12" ht="15">
      <c r="B28" s="54">
        <v>33132</v>
      </c>
      <c r="C28" s="56">
        <v>289614.4645</v>
      </c>
      <c r="D28" s="6">
        <f t="shared" si="0"/>
        <v>0.028622623001445642</v>
      </c>
      <c r="E28" s="56">
        <v>289614.4645</v>
      </c>
      <c r="F28" s="6">
        <f t="shared" si="1"/>
        <v>0.05477353409476014</v>
      </c>
      <c r="G28" s="56">
        <v>29389.75</v>
      </c>
      <c r="H28" s="6">
        <f t="shared" si="2"/>
        <v>0.04077705664317113</v>
      </c>
      <c r="I28" s="56">
        <v>173342.74</v>
      </c>
      <c r="J28" s="6">
        <f t="shared" si="3"/>
        <v>0.05396864220510879</v>
      </c>
      <c r="K28" s="26">
        <f t="shared" si="4"/>
        <v>781961.419</v>
      </c>
      <c r="L28" s="6">
        <f t="shared" si="5"/>
        <v>0.04043542531212898</v>
      </c>
    </row>
    <row r="29" spans="2:12" ht="15">
      <c r="B29" s="54">
        <v>33133</v>
      </c>
      <c r="C29" s="56">
        <v>189793.8741</v>
      </c>
      <c r="D29" s="6">
        <f t="shared" si="0"/>
        <v>0.01875734527184894</v>
      </c>
      <c r="E29" s="56">
        <v>189793.8741</v>
      </c>
      <c r="F29" s="6">
        <f t="shared" si="1"/>
        <v>0.03589489652024256</v>
      </c>
      <c r="G29" s="56">
        <v>40463.2</v>
      </c>
      <c r="H29" s="6">
        <f t="shared" si="2"/>
        <v>0.056141008289079086</v>
      </c>
      <c r="I29" s="56">
        <v>97002.55</v>
      </c>
      <c r="J29" s="6">
        <f t="shared" si="3"/>
        <v>0.030200837450320536</v>
      </c>
      <c r="K29" s="26">
        <f t="shared" si="4"/>
        <v>517053.4982</v>
      </c>
      <c r="L29" s="6">
        <f t="shared" si="5"/>
        <v>0.026736968859126173</v>
      </c>
    </row>
    <row r="30" spans="2:12" ht="15">
      <c r="B30" s="54">
        <v>33134</v>
      </c>
      <c r="C30" s="56">
        <v>173267.2427</v>
      </c>
      <c r="D30" s="6">
        <f t="shared" si="0"/>
        <v>0.017124016836880345</v>
      </c>
      <c r="E30" s="56">
        <v>173267.2427</v>
      </c>
      <c r="F30" s="6">
        <f t="shared" si="1"/>
        <v>0.032769286029681474</v>
      </c>
      <c r="G30" s="56">
        <v>68683.76</v>
      </c>
      <c r="H30" s="6">
        <f t="shared" si="2"/>
        <v>0.09529586240052983</v>
      </c>
      <c r="I30" s="56">
        <v>150830.42</v>
      </c>
      <c r="J30" s="6">
        <f t="shared" si="3"/>
        <v>0.046959641751516595</v>
      </c>
      <c r="K30" s="26">
        <f t="shared" si="4"/>
        <v>566048.6654</v>
      </c>
      <c r="L30" s="6">
        <f t="shared" si="5"/>
        <v>0.029270521507419777</v>
      </c>
    </row>
    <row r="31" spans="2:12" ht="15">
      <c r="B31" s="54">
        <v>33135</v>
      </c>
      <c r="C31" s="56">
        <v>20333.8443</v>
      </c>
      <c r="D31" s="6">
        <f t="shared" si="0"/>
        <v>0.0020095956207635975</v>
      </c>
      <c r="E31" s="56">
        <v>20333.8443</v>
      </c>
      <c r="F31" s="6">
        <f t="shared" si="1"/>
        <v>0.0038456522396642734</v>
      </c>
      <c r="G31" s="56">
        <v>0</v>
      </c>
      <c r="H31" s="6">
        <f t="shared" si="2"/>
        <v>0</v>
      </c>
      <c r="I31" s="56">
        <v>66049.77</v>
      </c>
      <c r="J31" s="6">
        <f t="shared" si="3"/>
        <v>0.020563978652118505</v>
      </c>
      <c r="K31" s="26">
        <f t="shared" si="4"/>
        <v>106717.45860000001</v>
      </c>
      <c r="L31" s="6">
        <f t="shared" si="5"/>
        <v>0.005518387124826316</v>
      </c>
    </row>
    <row r="32" spans="2:12" ht="15">
      <c r="B32" s="54">
        <v>33136</v>
      </c>
      <c r="C32" s="56">
        <v>29841.0028</v>
      </c>
      <c r="D32" s="6">
        <f t="shared" si="0"/>
        <v>0.0029491889315821232</v>
      </c>
      <c r="E32" s="56">
        <v>29841.0028</v>
      </c>
      <c r="F32" s="6">
        <f t="shared" si="1"/>
        <v>0.005643700107000812</v>
      </c>
      <c r="G32" s="56">
        <v>370.51</v>
      </c>
      <c r="H32" s="6">
        <f t="shared" si="2"/>
        <v>0.0005140672260519853</v>
      </c>
      <c r="I32" s="56">
        <v>9201.52</v>
      </c>
      <c r="J32" s="6">
        <f t="shared" si="3"/>
        <v>0.002864807263477851</v>
      </c>
      <c r="K32" s="26">
        <f t="shared" si="4"/>
        <v>69254.0356</v>
      </c>
      <c r="L32" s="6">
        <f t="shared" si="5"/>
        <v>0.003581143923505159</v>
      </c>
    </row>
    <row r="33" spans="2:12" ht="15">
      <c r="B33" s="54">
        <v>33137</v>
      </c>
      <c r="C33" s="56">
        <v>135558.0527</v>
      </c>
      <c r="D33" s="6">
        <f t="shared" si="0"/>
        <v>0.013397214272225</v>
      </c>
      <c r="E33" s="56">
        <v>135558.0527</v>
      </c>
      <c r="F33" s="6">
        <f t="shared" si="1"/>
        <v>0.025637509625776107</v>
      </c>
      <c r="G33" s="56">
        <v>1093.24</v>
      </c>
      <c r="H33" s="6">
        <f t="shared" si="2"/>
        <v>0.0015168250633156256</v>
      </c>
      <c r="I33" s="56">
        <v>144040.61</v>
      </c>
      <c r="J33" s="6">
        <f t="shared" si="3"/>
        <v>0.0448456978590255</v>
      </c>
      <c r="K33" s="26">
        <f t="shared" si="4"/>
        <v>416249.9554</v>
      </c>
      <c r="L33" s="6">
        <f t="shared" si="5"/>
        <v>0.02152439183544133</v>
      </c>
    </row>
    <row r="34" spans="2:12" ht="15">
      <c r="B34" s="54">
        <v>33138</v>
      </c>
      <c r="C34" s="56">
        <v>116032.5241</v>
      </c>
      <c r="D34" s="6">
        <f t="shared" si="0"/>
        <v>0.01146750456319303</v>
      </c>
      <c r="E34" s="56">
        <v>116032.5241</v>
      </c>
      <c r="F34" s="6">
        <f t="shared" si="1"/>
        <v>0.021944730646878404</v>
      </c>
      <c r="G34" s="56">
        <v>14755.55</v>
      </c>
      <c r="H34" s="6">
        <f t="shared" si="2"/>
        <v>0.0204727123623421</v>
      </c>
      <c r="I34" s="56">
        <v>34116.65</v>
      </c>
      <c r="J34" s="6">
        <f t="shared" si="3"/>
        <v>0.010621900156227626</v>
      </c>
      <c r="K34" s="26">
        <f t="shared" si="4"/>
        <v>280937.2482</v>
      </c>
      <c r="L34" s="6">
        <f t="shared" si="5"/>
        <v>0.014527337079511515</v>
      </c>
    </row>
    <row r="35" spans="2:12" ht="15">
      <c r="B35" s="54">
        <v>33139</v>
      </c>
      <c r="C35" s="56">
        <v>2845399.9836</v>
      </c>
      <c r="D35" s="6">
        <f t="shared" si="0"/>
        <v>0.28121113066472</v>
      </c>
      <c r="E35" s="56">
        <v>533.81</v>
      </c>
      <c r="F35" s="6">
        <f t="shared" si="1"/>
        <v>0.00010095718211313271</v>
      </c>
      <c r="G35" s="56">
        <v>0</v>
      </c>
      <c r="H35" s="6">
        <f t="shared" si="2"/>
        <v>0</v>
      </c>
      <c r="I35" s="56">
        <v>0</v>
      </c>
      <c r="J35" s="6">
        <f t="shared" si="3"/>
        <v>0</v>
      </c>
      <c r="K35" s="26">
        <f t="shared" si="4"/>
        <v>2845933.7936</v>
      </c>
      <c r="L35" s="6">
        <f t="shared" si="5"/>
        <v>0.1471639655848247</v>
      </c>
    </row>
    <row r="36" spans="2:12" ht="15">
      <c r="B36" s="54">
        <v>33140</v>
      </c>
      <c r="C36" s="56">
        <v>1782748.6821</v>
      </c>
      <c r="D36" s="6">
        <f t="shared" si="0"/>
        <v>0.17618920906511687</v>
      </c>
      <c r="E36" s="56">
        <v>0</v>
      </c>
      <c r="F36" s="6">
        <f t="shared" si="1"/>
        <v>0</v>
      </c>
      <c r="G36" s="56">
        <v>0</v>
      </c>
      <c r="H36" s="6">
        <f t="shared" si="2"/>
        <v>0</v>
      </c>
      <c r="I36" s="56">
        <v>0</v>
      </c>
      <c r="J36" s="6">
        <f t="shared" si="3"/>
        <v>0</v>
      </c>
      <c r="K36" s="26">
        <f t="shared" si="4"/>
        <v>1782748.6821</v>
      </c>
      <c r="L36" s="6">
        <f t="shared" si="5"/>
        <v>0.09218639108504523</v>
      </c>
    </row>
    <row r="37" spans="2:12" ht="15">
      <c r="B37" s="54">
        <v>33141</v>
      </c>
      <c r="C37" s="56">
        <v>232260.0605</v>
      </c>
      <c r="D37" s="6">
        <f t="shared" si="0"/>
        <v>0.022954282209148625</v>
      </c>
      <c r="E37" s="56">
        <v>28987.9162</v>
      </c>
      <c r="F37" s="6">
        <f t="shared" si="1"/>
        <v>0.0054823595190866235</v>
      </c>
      <c r="G37" s="56">
        <v>14092.04</v>
      </c>
      <c r="H37" s="6">
        <f t="shared" si="2"/>
        <v>0.01955211981380697</v>
      </c>
      <c r="I37" s="56">
        <v>7445.5</v>
      </c>
      <c r="J37" s="6">
        <f t="shared" si="3"/>
        <v>0.0023180868465453902</v>
      </c>
      <c r="K37" s="26">
        <f t="shared" si="4"/>
        <v>282785.5167</v>
      </c>
      <c r="L37" s="6">
        <f t="shared" si="5"/>
        <v>0.014622911517166106</v>
      </c>
    </row>
    <row r="38" spans="2:12" ht="15">
      <c r="B38" s="54">
        <v>33142</v>
      </c>
      <c r="C38" s="56">
        <v>166641.7727</v>
      </c>
      <c r="D38" s="6">
        <f t="shared" si="0"/>
        <v>0.01646922105399434</v>
      </c>
      <c r="E38" s="56">
        <v>166641.7727</v>
      </c>
      <c r="F38" s="6">
        <f t="shared" si="1"/>
        <v>0.03151623947496145</v>
      </c>
      <c r="G38" s="56">
        <v>7585.54</v>
      </c>
      <c r="H38" s="6">
        <f t="shared" si="2"/>
        <v>0.010524621483647882</v>
      </c>
      <c r="I38" s="56">
        <v>37428.61</v>
      </c>
      <c r="J38" s="6">
        <f t="shared" si="3"/>
        <v>0.011653047951847057</v>
      </c>
      <c r="K38" s="26">
        <f t="shared" si="4"/>
        <v>378297.69539999997</v>
      </c>
      <c r="L38" s="6">
        <f t="shared" si="5"/>
        <v>0.01956187074761193</v>
      </c>
    </row>
    <row r="39" spans="2:12" ht="15">
      <c r="B39" s="54">
        <v>33143</v>
      </c>
      <c r="C39" s="56">
        <v>30626.2279</v>
      </c>
      <c r="D39" s="6">
        <f t="shared" si="0"/>
        <v>0.0030267927972846688</v>
      </c>
      <c r="E39" s="56">
        <v>30626.2279</v>
      </c>
      <c r="F39" s="6">
        <f t="shared" si="1"/>
        <v>0.005792206342216531</v>
      </c>
      <c r="G39" s="56">
        <v>0</v>
      </c>
      <c r="H39" s="6">
        <f t="shared" si="2"/>
        <v>0</v>
      </c>
      <c r="I39" s="56">
        <v>58557.75</v>
      </c>
      <c r="J39" s="6">
        <f t="shared" si="3"/>
        <v>0.01823140823830412</v>
      </c>
      <c r="K39" s="26">
        <f t="shared" si="4"/>
        <v>119810.2058</v>
      </c>
      <c r="L39" s="6">
        <f t="shared" si="5"/>
        <v>0.006195416436851985</v>
      </c>
    </row>
    <row r="40" spans="2:12" ht="15">
      <c r="B40" s="54">
        <v>33144</v>
      </c>
      <c r="C40" s="56">
        <v>18487.8258</v>
      </c>
      <c r="D40" s="6">
        <f t="shared" si="0"/>
        <v>0.0018271534500301182</v>
      </c>
      <c r="E40" s="56">
        <v>18487.8258</v>
      </c>
      <c r="F40" s="6">
        <f t="shared" si="1"/>
        <v>0.0034965227256261097</v>
      </c>
      <c r="G40" s="56">
        <v>504.23</v>
      </c>
      <c r="H40" s="6">
        <f t="shared" si="2"/>
        <v>0.0006995981684494145</v>
      </c>
      <c r="I40" s="56">
        <v>31153.78</v>
      </c>
      <c r="J40" s="6">
        <f t="shared" si="3"/>
        <v>0.00969943826985009</v>
      </c>
      <c r="K40" s="26">
        <f t="shared" si="4"/>
        <v>68633.66159999999</v>
      </c>
      <c r="L40" s="6">
        <f t="shared" si="5"/>
        <v>0.0035490642250276213</v>
      </c>
    </row>
    <row r="41" spans="2:12" ht="15">
      <c r="B41" s="54">
        <v>33145</v>
      </c>
      <c r="C41" s="56">
        <v>29039.8717</v>
      </c>
      <c r="D41" s="6">
        <f t="shared" si="0"/>
        <v>0.0028700130745004638</v>
      </c>
      <c r="E41" s="56">
        <v>29039.8717</v>
      </c>
      <c r="F41" s="6">
        <f t="shared" si="1"/>
        <v>0.005492185638633426</v>
      </c>
      <c r="G41" s="56">
        <v>0</v>
      </c>
      <c r="H41" s="6">
        <f t="shared" si="2"/>
        <v>0</v>
      </c>
      <c r="I41" s="56">
        <v>41609.4</v>
      </c>
      <c r="J41" s="6">
        <f t="shared" si="3"/>
        <v>0.012954697848720135</v>
      </c>
      <c r="K41" s="26">
        <f t="shared" si="4"/>
        <v>99689.1434</v>
      </c>
      <c r="L41" s="6">
        <f t="shared" si="5"/>
        <v>0.005154951145205817</v>
      </c>
    </row>
    <row r="42" spans="2:12" ht="15">
      <c r="B42" s="54">
        <v>33146</v>
      </c>
      <c r="C42" s="56">
        <v>39491.7655</v>
      </c>
      <c r="D42" s="6">
        <f t="shared" si="0"/>
        <v>0.0039029746581182843</v>
      </c>
      <c r="E42" s="56">
        <v>39491.7655</v>
      </c>
      <c r="F42" s="6">
        <f t="shared" si="1"/>
        <v>0.007468907217085915</v>
      </c>
      <c r="G42" s="56">
        <v>14816.74</v>
      </c>
      <c r="H42" s="6">
        <f t="shared" si="2"/>
        <v>0.02055761094419447</v>
      </c>
      <c r="I42" s="56">
        <v>74001.74</v>
      </c>
      <c r="J42" s="6">
        <f t="shared" si="3"/>
        <v>0.023039750200184256</v>
      </c>
      <c r="K42" s="26">
        <f t="shared" si="4"/>
        <v>167802.011</v>
      </c>
      <c r="L42" s="6">
        <f t="shared" si="5"/>
        <v>0.00867708497906793</v>
      </c>
    </row>
    <row r="43" spans="2:12" ht="15">
      <c r="B43" s="54">
        <v>33147</v>
      </c>
      <c r="C43" s="56">
        <v>5273.5498</v>
      </c>
      <c r="D43" s="6">
        <f t="shared" si="0"/>
        <v>0.0005211853906031309</v>
      </c>
      <c r="E43" s="56">
        <v>5273.5498</v>
      </c>
      <c r="F43" s="6">
        <f t="shared" si="1"/>
        <v>0.0009973637203148586</v>
      </c>
      <c r="G43" s="56">
        <v>47.97</v>
      </c>
      <c r="H43" s="6">
        <f t="shared" si="2"/>
        <v>6.655638129527876E-05</v>
      </c>
      <c r="I43" s="56">
        <v>0</v>
      </c>
      <c r="J43" s="6">
        <f t="shared" si="3"/>
        <v>0</v>
      </c>
      <c r="K43" s="26">
        <f t="shared" si="4"/>
        <v>10595.069599999999</v>
      </c>
      <c r="L43" s="6">
        <f t="shared" si="5"/>
        <v>0.0005478737634338558</v>
      </c>
    </row>
    <row r="44" spans="2:12" ht="15">
      <c r="B44" s="54">
        <v>33149</v>
      </c>
      <c r="C44" s="56">
        <v>181425.555</v>
      </c>
      <c r="D44" s="6">
        <f t="shared" si="0"/>
        <v>0.01793030355910639</v>
      </c>
      <c r="E44" s="56">
        <v>181425.555</v>
      </c>
      <c r="F44" s="6">
        <f t="shared" si="1"/>
        <v>0.034312232434969704</v>
      </c>
      <c r="G44" s="56">
        <v>57135.94</v>
      </c>
      <c r="H44" s="6">
        <f t="shared" si="2"/>
        <v>0.07927374209514634</v>
      </c>
      <c r="I44" s="56">
        <v>52302.05</v>
      </c>
      <c r="J44" s="6">
        <f t="shared" si="3"/>
        <v>0.016283754503036645</v>
      </c>
      <c r="K44" s="26">
        <f t="shared" si="4"/>
        <v>472289.1</v>
      </c>
      <c r="L44" s="6">
        <f t="shared" si="5"/>
        <v>0.024422190359730027</v>
      </c>
    </row>
    <row r="45" spans="2:12" ht="15">
      <c r="B45" s="54">
        <v>33150</v>
      </c>
      <c r="C45" s="56">
        <v>25597.8514</v>
      </c>
      <c r="D45" s="6">
        <f t="shared" si="0"/>
        <v>0.0025298379054863383</v>
      </c>
      <c r="E45" s="56">
        <v>25597.8514</v>
      </c>
      <c r="F45" s="6">
        <f t="shared" si="1"/>
        <v>0.0048412111903012485</v>
      </c>
      <c r="G45" s="56">
        <v>156.66</v>
      </c>
      <c r="H45" s="6">
        <f t="shared" si="2"/>
        <v>0.00021735923897682659</v>
      </c>
      <c r="I45" s="56">
        <v>0</v>
      </c>
      <c r="J45" s="6">
        <f t="shared" si="3"/>
        <v>0</v>
      </c>
      <c r="K45" s="26">
        <f t="shared" si="4"/>
        <v>51352.3628</v>
      </c>
      <c r="L45" s="6">
        <f t="shared" si="5"/>
        <v>0.0026554438366744415</v>
      </c>
    </row>
    <row r="46" spans="2:12" ht="15">
      <c r="B46" s="54">
        <v>33154</v>
      </c>
      <c r="C46" s="56">
        <v>34901.816</v>
      </c>
      <c r="D46" s="6">
        <f t="shared" si="0"/>
        <v>0.003449349545294633</v>
      </c>
      <c r="E46" s="56">
        <v>34901.816</v>
      </c>
      <c r="F46" s="6">
        <f t="shared" si="1"/>
        <v>0.006600829872035086</v>
      </c>
      <c r="G46" s="56">
        <v>7358</v>
      </c>
      <c r="H46" s="6">
        <f t="shared" si="2"/>
        <v>0.010208919190549535</v>
      </c>
      <c r="I46" s="56">
        <v>979.58</v>
      </c>
      <c r="J46" s="6">
        <f t="shared" si="3"/>
        <v>0.00030498307879107294</v>
      </c>
      <c r="K46" s="26">
        <f t="shared" si="4"/>
        <v>78141.212</v>
      </c>
      <c r="L46" s="6">
        <f t="shared" si="5"/>
        <v>0.0040407020920110595</v>
      </c>
    </row>
    <row r="47" spans="2:12" ht="15">
      <c r="B47" s="54">
        <v>33155</v>
      </c>
      <c r="C47" s="56">
        <v>5475.6951</v>
      </c>
      <c r="D47" s="6">
        <f t="shared" si="0"/>
        <v>0.0005411634283831262</v>
      </c>
      <c r="E47" s="56">
        <v>5475.6951</v>
      </c>
      <c r="F47" s="6">
        <f t="shared" si="1"/>
        <v>0.001035594588723869</v>
      </c>
      <c r="G47" s="56">
        <v>0</v>
      </c>
      <c r="H47" s="6">
        <f t="shared" si="2"/>
        <v>0</v>
      </c>
      <c r="I47" s="56">
        <v>56981.14</v>
      </c>
      <c r="J47" s="6">
        <f t="shared" si="3"/>
        <v>0.017740545448279015</v>
      </c>
      <c r="K47" s="26">
        <f t="shared" si="4"/>
        <v>67932.5302</v>
      </c>
      <c r="L47" s="6">
        <f t="shared" si="5"/>
        <v>0.003512808540706336</v>
      </c>
    </row>
    <row r="48" spans="2:12" ht="15">
      <c r="B48" s="54">
        <v>33156</v>
      </c>
      <c r="C48" s="56">
        <v>47476.2882</v>
      </c>
      <c r="D48" s="6">
        <f t="shared" si="0"/>
        <v>0.004692085738889545</v>
      </c>
      <c r="E48" s="56">
        <v>47476.2882</v>
      </c>
      <c r="F48" s="6">
        <f t="shared" si="1"/>
        <v>0.00897898554516209</v>
      </c>
      <c r="G48" s="56">
        <v>4276.3</v>
      </c>
      <c r="H48" s="6">
        <f t="shared" si="2"/>
        <v>0.005933188520596219</v>
      </c>
      <c r="I48" s="56">
        <v>91882.61</v>
      </c>
      <c r="J48" s="6">
        <f t="shared" si="3"/>
        <v>0.028606791977336638</v>
      </c>
      <c r="K48" s="26">
        <f t="shared" si="4"/>
        <v>191111.4864</v>
      </c>
      <c r="L48" s="6">
        <f t="shared" si="5"/>
        <v>0.009882423923803781</v>
      </c>
    </row>
    <row r="49" spans="2:12" ht="15">
      <c r="B49" s="54">
        <v>33157</v>
      </c>
      <c r="C49" s="56">
        <v>5690.5534</v>
      </c>
      <c r="D49" s="6">
        <f t="shared" si="0"/>
        <v>0.0005623978930713756</v>
      </c>
      <c r="E49" s="56">
        <v>5690.5534</v>
      </c>
      <c r="F49" s="6">
        <f t="shared" si="1"/>
        <v>0.0010762298119711257</v>
      </c>
      <c r="G49" s="56">
        <v>0</v>
      </c>
      <c r="H49" s="6">
        <f t="shared" si="2"/>
        <v>0</v>
      </c>
      <c r="I49" s="56">
        <v>23048.61</v>
      </c>
      <c r="J49" s="6">
        <f t="shared" si="3"/>
        <v>0.00717596933344363</v>
      </c>
      <c r="K49" s="26">
        <f t="shared" si="4"/>
        <v>34429.7168</v>
      </c>
      <c r="L49" s="6">
        <f t="shared" si="5"/>
        <v>0.001780369476494789</v>
      </c>
    </row>
    <row r="50" spans="2:12" ht="15">
      <c r="B50" s="54">
        <v>33158</v>
      </c>
      <c r="C50" s="56">
        <v>228.63</v>
      </c>
      <c r="D50" s="6">
        <f t="shared" si="0"/>
        <v>2.259552301062821E-05</v>
      </c>
      <c r="E50" s="56">
        <v>228.63</v>
      </c>
      <c r="F50" s="6">
        <f t="shared" si="1"/>
        <v>4.323980544861568E-05</v>
      </c>
      <c r="G50" s="56">
        <v>0</v>
      </c>
      <c r="H50" s="6">
        <f t="shared" si="2"/>
        <v>0</v>
      </c>
      <c r="I50" s="56">
        <v>1233.96</v>
      </c>
      <c r="J50" s="6">
        <f t="shared" si="3"/>
        <v>0.0003841819146011886</v>
      </c>
      <c r="K50" s="26">
        <f t="shared" si="4"/>
        <v>1691.22</v>
      </c>
      <c r="L50" s="6">
        <f t="shared" si="5"/>
        <v>8.745341948434257E-05</v>
      </c>
    </row>
    <row r="51" spans="2:12" ht="15">
      <c r="B51" s="54">
        <v>33160</v>
      </c>
      <c r="C51" s="56">
        <v>448086.3998</v>
      </c>
      <c r="D51" s="6">
        <f t="shared" si="0"/>
        <v>0.04428441830656717</v>
      </c>
      <c r="E51" s="56">
        <v>448086.3998</v>
      </c>
      <c r="F51" s="6">
        <f t="shared" si="1"/>
        <v>0.08474464747199678</v>
      </c>
      <c r="G51" s="56">
        <v>111035.88</v>
      </c>
      <c r="H51" s="6">
        <f t="shared" si="2"/>
        <v>0.15405766868327742</v>
      </c>
      <c r="I51" s="56">
        <v>110400.44</v>
      </c>
      <c r="J51" s="6">
        <f t="shared" si="3"/>
        <v>0.03437214529807583</v>
      </c>
      <c r="K51" s="26">
        <f t="shared" si="4"/>
        <v>1117609.1196</v>
      </c>
      <c r="L51" s="6">
        <f t="shared" si="5"/>
        <v>0.05779185390186114</v>
      </c>
    </row>
    <row r="52" spans="2:12" ht="15">
      <c r="B52" s="54">
        <v>33161</v>
      </c>
      <c r="C52" s="56">
        <v>18995.3615</v>
      </c>
      <c r="D52" s="6">
        <f t="shared" si="0"/>
        <v>0.0018773132479046985</v>
      </c>
      <c r="E52" s="56">
        <v>18995.3615</v>
      </c>
      <c r="F52" s="6">
        <f t="shared" si="1"/>
        <v>0.0035925107627438413</v>
      </c>
      <c r="G52" s="56">
        <v>0</v>
      </c>
      <c r="H52" s="6">
        <f t="shared" si="2"/>
        <v>0</v>
      </c>
      <c r="I52" s="56">
        <v>2747.79</v>
      </c>
      <c r="J52" s="6">
        <f t="shared" si="3"/>
        <v>0.0008554987383075627</v>
      </c>
      <c r="K52" s="26">
        <f t="shared" si="4"/>
        <v>40738.513</v>
      </c>
      <c r="L52" s="6">
        <f t="shared" si="5"/>
        <v>0.0021065989442871674</v>
      </c>
    </row>
    <row r="53" spans="2:12" ht="15">
      <c r="B53" s="54">
        <v>33162</v>
      </c>
      <c r="C53" s="56">
        <v>14525.8696</v>
      </c>
      <c r="D53" s="6">
        <f t="shared" si="0"/>
        <v>0.0014355929702846732</v>
      </c>
      <c r="E53" s="56">
        <v>14525.8696</v>
      </c>
      <c r="F53" s="6">
        <f t="shared" si="1"/>
        <v>0.0027472150438523414</v>
      </c>
      <c r="G53" s="56">
        <v>0</v>
      </c>
      <c r="H53" s="6">
        <f t="shared" si="2"/>
        <v>0</v>
      </c>
      <c r="I53" s="56">
        <v>3446.82</v>
      </c>
      <c r="J53" s="6">
        <f t="shared" si="3"/>
        <v>0.0010731351963480737</v>
      </c>
      <c r="K53" s="26">
        <f t="shared" si="4"/>
        <v>32498.5592</v>
      </c>
      <c r="L53" s="6">
        <f t="shared" si="5"/>
        <v>0.0016805088222433158</v>
      </c>
    </row>
    <row r="54" spans="2:12" ht="15">
      <c r="B54" s="54">
        <v>33165</v>
      </c>
      <c r="C54" s="56">
        <v>7772.0199</v>
      </c>
      <c r="D54" s="6">
        <f t="shared" si="0"/>
        <v>0.0007681094103552044</v>
      </c>
      <c r="E54" s="56">
        <v>7772.0199</v>
      </c>
      <c r="F54" s="6">
        <f t="shared" si="1"/>
        <v>0.0014698885903808314</v>
      </c>
      <c r="G54" s="56">
        <v>0</v>
      </c>
      <c r="H54" s="6">
        <f t="shared" si="2"/>
        <v>0</v>
      </c>
      <c r="I54" s="56">
        <v>42630.05</v>
      </c>
      <c r="J54" s="6">
        <f t="shared" si="3"/>
        <v>0.01327246768821064</v>
      </c>
      <c r="K54" s="26">
        <f t="shared" si="4"/>
        <v>58174.0898</v>
      </c>
      <c r="L54" s="6">
        <f t="shared" si="5"/>
        <v>0.003008197087545804</v>
      </c>
    </row>
    <row r="55" spans="2:12" ht="15">
      <c r="B55" s="54">
        <v>33166</v>
      </c>
      <c r="C55" s="56">
        <v>331309.1682</v>
      </c>
      <c r="D55" s="6">
        <f t="shared" si="0"/>
        <v>0.032743314235643584</v>
      </c>
      <c r="E55" s="56">
        <v>331309.1682</v>
      </c>
      <c r="F55" s="6">
        <f t="shared" si="1"/>
        <v>0.06265907350877264</v>
      </c>
      <c r="G55" s="56">
        <v>7408.05</v>
      </c>
      <c r="H55" s="6">
        <f t="shared" si="2"/>
        <v>0.010278361485396913</v>
      </c>
      <c r="I55" s="56">
        <v>37844.01</v>
      </c>
      <c r="J55" s="6">
        <f t="shared" si="3"/>
        <v>0.011782378859919713</v>
      </c>
      <c r="K55" s="26">
        <f t="shared" si="4"/>
        <v>707870.3964000001</v>
      </c>
      <c r="L55" s="6">
        <f t="shared" si="5"/>
        <v>0.03660415955163555</v>
      </c>
    </row>
    <row r="56" spans="2:12" ht="15">
      <c r="B56" s="54">
        <v>33167</v>
      </c>
      <c r="C56" s="56">
        <v>768.69</v>
      </c>
      <c r="D56" s="6">
        <f t="shared" si="0"/>
        <v>7.596970031509338E-05</v>
      </c>
      <c r="E56" s="56">
        <v>768.69</v>
      </c>
      <c r="F56" s="6">
        <f t="shared" si="1"/>
        <v>0.0001453790230953785</v>
      </c>
      <c r="G56" s="56">
        <v>0</v>
      </c>
      <c r="H56" s="6">
        <f t="shared" si="2"/>
        <v>0</v>
      </c>
      <c r="I56" s="56">
        <v>0</v>
      </c>
      <c r="J56" s="6">
        <f t="shared" si="3"/>
        <v>0</v>
      </c>
      <c r="K56" s="26">
        <f t="shared" si="4"/>
        <v>1537.38</v>
      </c>
      <c r="L56" s="6">
        <f t="shared" si="5"/>
        <v>7.94983136711005E-05</v>
      </c>
    </row>
    <row r="57" spans="2:12" ht="15">
      <c r="B57" s="54">
        <v>33168</v>
      </c>
      <c r="C57" s="56">
        <v>5124.3849</v>
      </c>
      <c r="D57" s="6">
        <f t="shared" si="0"/>
        <v>0.0005064434104153687</v>
      </c>
      <c r="E57" s="56">
        <v>5124.3849</v>
      </c>
      <c r="F57" s="6">
        <f t="shared" si="1"/>
        <v>0.0009691528063675978</v>
      </c>
      <c r="G57" s="56">
        <v>0</v>
      </c>
      <c r="H57" s="6">
        <f t="shared" si="2"/>
        <v>0</v>
      </c>
      <c r="I57" s="56">
        <v>0</v>
      </c>
      <c r="J57" s="6">
        <f t="shared" si="3"/>
        <v>0</v>
      </c>
      <c r="K57" s="26">
        <f t="shared" si="4"/>
        <v>10248.7698</v>
      </c>
      <c r="L57" s="6">
        <f t="shared" si="5"/>
        <v>0.0005299665120551211</v>
      </c>
    </row>
    <row r="58" spans="2:12" ht="15">
      <c r="B58" s="54">
        <v>33169</v>
      </c>
      <c r="C58" s="56">
        <v>33719.3401</v>
      </c>
      <c r="D58" s="6">
        <f t="shared" si="0"/>
        <v>0.0033324853480853284</v>
      </c>
      <c r="E58" s="56">
        <v>33719.3401</v>
      </c>
      <c r="F58" s="6">
        <f t="shared" si="1"/>
        <v>0.006377193307001291</v>
      </c>
      <c r="G58" s="56">
        <v>0</v>
      </c>
      <c r="H58" s="6">
        <f t="shared" si="2"/>
        <v>0</v>
      </c>
      <c r="I58" s="56">
        <v>46519.94</v>
      </c>
      <c r="J58" s="6">
        <f t="shared" si="3"/>
        <v>0.014483548588554263</v>
      </c>
      <c r="K58" s="26">
        <f t="shared" si="4"/>
        <v>113958.6202</v>
      </c>
      <c r="L58" s="6">
        <f t="shared" si="5"/>
        <v>0.005892829446321281</v>
      </c>
    </row>
    <row r="59" spans="2:12" ht="15">
      <c r="B59" s="54">
        <v>33170</v>
      </c>
      <c r="C59" s="56">
        <v>2893.429</v>
      </c>
      <c r="D59" s="6">
        <f t="shared" si="0"/>
        <v>0.00028595784258023436</v>
      </c>
      <c r="E59" s="56">
        <v>2893.429</v>
      </c>
      <c r="F59" s="6">
        <f t="shared" si="1"/>
        <v>0.0005472217427257255</v>
      </c>
      <c r="G59" s="56">
        <v>0</v>
      </c>
      <c r="H59" s="6">
        <f t="shared" si="2"/>
        <v>0</v>
      </c>
      <c r="I59" s="56">
        <v>0</v>
      </c>
      <c r="J59" s="6">
        <f t="shared" si="3"/>
        <v>0</v>
      </c>
      <c r="K59" s="26">
        <f t="shared" si="4"/>
        <v>5786.858</v>
      </c>
      <c r="L59" s="6">
        <f t="shared" si="5"/>
        <v>0.0002992399097517317</v>
      </c>
    </row>
    <row r="60" spans="2:12" ht="15">
      <c r="B60" s="54">
        <v>33172</v>
      </c>
      <c r="C60" s="56">
        <v>208605.0344</v>
      </c>
      <c r="D60" s="6">
        <f t="shared" si="0"/>
        <v>0.020616453898955035</v>
      </c>
      <c r="E60" s="56">
        <v>208605.0344</v>
      </c>
      <c r="F60" s="6">
        <f t="shared" si="1"/>
        <v>0.03945257010478844</v>
      </c>
      <c r="G60" s="56">
        <v>7571.67</v>
      </c>
      <c r="H60" s="6">
        <f t="shared" si="2"/>
        <v>0.010505377435105762</v>
      </c>
      <c r="I60" s="56">
        <v>133675.31</v>
      </c>
      <c r="J60" s="6">
        <f t="shared" si="3"/>
        <v>0.04161855856811194</v>
      </c>
      <c r="K60" s="26">
        <f t="shared" si="4"/>
        <v>558457.0488</v>
      </c>
      <c r="L60" s="6">
        <f t="shared" si="5"/>
        <v>0.028877957068089526</v>
      </c>
    </row>
    <row r="61" spans="2:12" ht="15">
      <c r="B61" s="54">
        <v>33173</v>
      </c>
      <c r="C61" s="56">
        <v>2057.0051</v>
      </c>
      <c r="D61" s="6">
        <f t="shared" si="0"/>
        <v>0.00020329399497016833</v>
      </c>
      <c r="E61" s="56">
        <v>2057.0051</v>
      </c>
      <c r="F61" s="6">
        <f t="shared" si="1"/>
        <v>0.00038903249936933135</v>
      </c>
      <c r="G61" s="56">
        <v>0</v>
      </c>
      <c r="H61" s="6">
        <f t="shared" si="2"/>
        <v>0</v>
      </c>
      <c r="I61" s="56">
        <v>16379.79</v>
      </c>
      <c r="J61" s="6">
        <f t="shared" si="3"/>
        <v>0.00509969454679682</v>
      </c>
      <c r="K61" s="26">
        <f t="shared" si="4"/>
        <v>20493.8002</v>
      </c>
      <c r="L61" s="6">
        <f t="shared" si="5"/>
        <v>0.0010597396587782215</v>
      </c>
    </row>
    <row r="62" spans="2:12" ht="15">
      <c r="B62" s="54">
        <v>33174</v>
      </c>
      <c r="C62" s="56">
        <v>1785.5433</v>
      </c>
      <c r="D62" s="6">
        <f t="shared" si="0"/>
        <v>0.00017646540139799253</v>
      </c>
      <c r="E62" s="56">
        <v>1785.5433</v>
      </c>
      <c r="F62" s="6">
        <f t="shared" si="1"/>
        <v>0.00033769210038962175</v>
      </c>
      <c r="G62" s="56">
        <v>0</v>
      </c>
      <c r="H62" s="6">
        <f t="shared" si="2"/>
        <v>0</v>
      </c>
      <c r="I62" s="56">
        <v>26106.14</v>
      </c>
      <c r="J62" s="6">
        <f t="shared" si="3"/>
        <v>0.008127902726220196</v>
      </c>
      <c r="K62" s="26">
        <f t="shared" si="4"/>
        <v>29677.226599999998</v>
      </c>
      <c r="L62" s="6">
        <f t="shared" si="5"/>
        <v>0.0015346169906822825</v>
      </c>
    </row>
    <row r="63" spans="2:12" ht="15">
      <c r="B63" s="54">
        <v>33175</v>
      </c>
      <c r="C63" s="56">
        <v>16442.993</v>
      </c>
      <c r="D63" s="6">
        <f t="shared" si="0"/>
        <v>0.001625062444539643</v>
      </c>
      <c r="E63" s="56">
        <v>16442.993</v>
      </c>
      <c r="F63" s="6">
        <f t="shared" si="1"/>
        <v>0.003109792320836939</v>
      </c>
      <c r="G63" s="56">
        <v>0</v>
      </c>
      <c r="H63" s="6">
        <f t="shared" si="2"/>
        <v>0</v>
      </c>
      <c r="I63" s="56">
        <v>46257.47</v>
      </c>
      <c r="J63" s="6">
        <f t="shared" si="3"/>
        <v>0.014401831006845478</v>
      </c>
      <c r="K63" s="26">
        <f t="shared" si="4"/>
        <v>79143.456</v>
      </c>
      <c r="L63" s="6">
        <f t="shared" si="5"/>
        <v>0.004092528386022285</v>
      </c>
    </row>
    <row r="64" spans="2:12" ht="15">
      <c r="B64" s="54">
        <v>33176</v>
      </c>
      <c r="C64" s="56">
        <v>38474.7129</v>
      </c>
      <c r="D64" s="6">
        <f t="shared" si="0"/>
        <v>0.0038024592601988544</v>
      </c>
      <c r="E64" s="56">
        <v>38474.7129</v>
      </c>
      <c r="F64" s="6">
        <f t="shared" si="1"/>
        <v>0.007276556447042575</v>
      </c>
      <c r="G64" s="56">
        <v>704.82</v>
      </c>
      <c r="H64" s="6">
        <f t="shared" si="2"/>
        <v>0.0009779084566299435</v>
      </c>
      <c r="I64" s="56">
        <v>78703.52</v>
      </c>
      <c r="J64" s="6">
        <f t="shared" si="3"/>
        <v>0.024503605464887793</v>
      </c>
      <c r="K64" s="26">
        <f t="shared" si="4"/>
        <v>156357.7658</v>
      </c>
      <c r="L64" s="6">
        <f t="shared" si="5"/>
        <v>0.008085300127802411</v>
      </c>
    </row>
    <row r="65" spans="2:12" ht="15">
      <c r="B65" s="54">
        <v>33177</v>
      </c>
      <c r="C65" s="56">
        <v>8286.278</v>
      </c>
      <c r="D65" s="6">
        <f t="shared" si="0"/>
        <v>0.0008189335836130969</v>
      </c>
      <c r="E65" s="56">
        <v>8286.278</v>
      </c>
      <c r="F65" s="6">
        <f t="shared" si="1"/>
        <v>0.001567148006005967</v>
      </c>
      <c r="G65" s="56">
        <v>0</v>
      </c>
      <c r="H65" s="6">
        <f t="shared" si="2"/>
        <v>0</v>
      </c>
      <c r="I65" s="56">
        <v>14201.14</v>
      </c>
      <c r="J65" s="6">
        <f t="shared" si="3"/>
        <v>0.0044213922288563025</v>
      </c>
      <c r="K65" s="26">
        <f t="shared" si="4"/>
        <v>30773.696</v>
      </c>
      <c r="L65" s="6">
        <f t="shared" si="5"/>
        <v>0.0015913157042677093</v>
      </c>
    </row>
    <row r="66" spans="2:12" ht="15">
      <c r="B66" s="54">
        <v>33178</v>
      </c>
      <c r="C66" s="56">
        <v>163353.1653</v>
      </c>
      <c r="D66" s="6">
        <f t="shared" si="0"/>
        <v>0.01614420769538164</v>
      </c>
      <c r="E66" s="56">
        <v>163353.1653</v>
      </c>
      <c r="F66" s="6">
        <f t="shared" si="1"/>
        <v>0.030894279346488026</v>
      </c>
      <c r="G66" s="56">
        <v>27404.6</v>
      </c>
      <c r="H66" s="6">
        <f t="shared" si="2"/>
        <v>0.038022743523964904</v>
      </c>
      <c r="I66" s="56">
        <v>76308.92</v>
      </c>
      <c r="J66" s="6">
        <f t="shared" si="3"/>
        <v>0.023758069132507484</v>
      </c>
      <c r="K66" s="26">
        <f t="shared" si="4"/>
        <v>430419.85059999995</v>
      </c>
      <c r="L66" s="6">
        <f t="shared" si="5"/>
        <v>0.022257120746508353</v>
      </c>
    </row>
    <row r="67" spans="2:12" ht="15">
      <c r="B67" s="54">
        <v>33179</v>
      </c>
      <c r="C67" s="56">
        <v>17861.86</v>
      </c>
      <c r="D67" s="6">
        <f t="shared" si="0"/>
        <v>0.0017652891949552537</v>
      </c>
      <c r="E67" s="56">
        <v>17861.86</v>
      </c>
      <c r="F67" s="6">
        <f t="shared" si="1"/>
        <v>0.00337813651467616</v>
      </c>
      <c r="G67" s="56">
        <v>0</v>
      </c>
      <c r="H67" s="6">
        <f t="shared" si="2"/>
        <v>0</v>
      </c>
      <c r="I67" s="56">
        <v>323.76</v>
      </c>
      <c r="J67" s="6">
        <f t="shared" si="3"/>
        <v>0.00010079965045161985</v>
      </c>
      <c r="K67" s="26">
        <f t="shared" si="4"/>
        <v>36047.48</v>
      </c>
      <c r="L67" s="6">
        <f t="shared" si="5"/>
        <v>0.0018640244260317697</v>
      </c>
    </row>
    <row r="68" spans="2:12" ht="15">
      <c r="B68" s="54">
        <v>33180</v>
      </c>
      <c r="C68" s="56">
        <v>277785.8821</v>
      </c>
      <c r="D68" s="6">
        <f aca="true" t="shared" si="6" ref="D68:D89">+C68/$C$90</f>
        <v>0.027453603162394286</v>
      </c>
      <c r="E68" s="56">
        <v>277785.8821</v>
      </c>
      <c r="F68" s="6">
        <f aca="true" t="shared" si="7" ref="F68:F89">+E68/$E$90</f>
        <v>0.052536445341276695</v>
      </c>
      <c r="G68" s="56">
        <v>57832.5</v>
      </c>
      <c r="H68" s="6">
        <f aca="true" t="shared" si="8" ref="H68:H89">+G68/$G$90</f>
        <v>0.0802401901450742</v>
      </c>
      <c r="I68" s="56">
        <v>121371.64</v>
      </c>
      <c r="J68" s="6">
        <f aca="true" t="shared" si="9" ref="J68:J89">+I68/$I$90</f>
        <v>0.03778792589183297</v>
      </c>
      <c r="K68" s="26">
        <f aca="true" t="shared" si="10" ref="K68:K89">+C68+E68+G68+I68</f>
        <v>734775.9042</v>
      </c>
      <c r="L68" s="6">
        <f aca="true" t="shared" si="11" ref="L68:L89">+K68/$K$90</f>
        <v>0.037995450253065666</v>
      </c>
    </row>
    <row r="69" spans="2:12" ht="15">
      <c r="B69" s="54">
        <v>33181</v>
      </c>
      <c r="C69" s="56">
        <v>19446.8049</v>
      </c>
      <c r="D69" s="6">
        <f t="shared" si="6"/>
        <v>0.0019219294388363182</v>
      </c>
      <c r="E69" s="56">
        <v>19446.8049</v>
      </c>
      <c r="F69" s="6">
        <f t="shared" si="7"/>
        <v>0.0036778903051794863</v>
      </c>
      <c r="G69" s="56">
        <v>0</v>
      </c>
      <c r="H69" s="6">
        <f t="shared" si="8"/>
        <v>0</v>
      </c>
      <c r="I69" s="56">
        <v>33355.41</v>
      </c>
      <c r="J69" s="6">
        <f t="shared" si="9"/>
        <v>0.010384895196041714</v>
      </c>
      <c r="K69" s="26">
        <f t="shared" si="10"/>
        <v>72249.01980000001</v>
      </c>
      <c r="L69" s="6">
        <f t="shared" si="11"/>
        <v>0.0037360153237910934</v>
      </c>
    </row>
    <row r="70" spans="2:12" ht="15">
      <c r="B70" s="54">
        <v>33182</v>
      </c>
      <c r="C70" s="56">
        <v>1415.5542</v>
      </c>
      <c r="D70" s="6">
        <f t="shared" si="6"/>
        <v>0.00013989934610021175</v>
      </c>
      <c r="E70" s="56">
        <v>1415.5542</v>
      </c>
      <c r="F70" s="6">
        <f t="shared" si="7"/>
        <v>0.0002677176582686909</v>
      </c>
      <c r="G70" s="56">
        <v>0</v>
      </c>
      <c r="H70" s="6">
        <f t="shared" si="8"/>
        <v>0</v>
      </c>
      <c r="I70" s="56">
        <v>12148.68</v>
      </c>
      <c r="J70" s="6">
        <f t="shared" si="9"/>
        <v>0.003782377988165879</v>
      </c>
      <c r="K70" s="26">
        <f t="shared" si="10"/>
        <v>14979.788400000001</v>
      </c>
      <c r="L70" s="6">
        <f t="shared" si="11"/>
        <v>0.0007746086959306825</v>
      </c>
    </row>
    <row r="71" spans="2:12" ht="15">
      <c r="B71" s="54">
        <v>33183</v>
      </c>
      <c r="C71" s="56">
        <v>22789.81</v>
      </c>
      <c r="D71" s="6">
        <f t="shared" si="6"/>
        <v>0.0022523189269249223</v>
      </c>
      <c r="E71" s="56">
        <v>22789.81</v>
      </c>
      <c r="F71" s="6">
        <f t="shared" si="7"/>
        <v>0.004310138435948546</v>
      </c>
      <c r="G71" s="56">
        <v>0</v>
      </c>
      <c r="H71" s="6">
        <f t="shared" si="8"/>
        <v>0</v>
      </c>
      <c r="I71" s="56">
        <v>34310.64</v>
      </c>
      <c r="J71" s="6">
        <f t="shared" si="9"/>
        <v>0.010682297129884376</v>
      </c>
      <c r="K71" s="26">
        <f t="shared" si="10"/>
        <v>79890.26000000001</v>
      </c>
      <c r="L71" s="6">
        <f t="shared" si="11"/>
        <v>0.004131145812190724</v>
      </c>
    </row>
    <row r="72" spans="2:12" ht="15">
      <c r="B72" s="54">
        <v>33184</v>
      </c>
      <c r="C72" s="56">
        <v>985.6902</v>
      </c>
      <c r="D72" s="6">
        <f t="shared" si="6"/>
        <v>9.741584916874743E-05</v>
      </c>
      <c r="E72" s="56">
        <v>985.6902</v>
      </c>
      <c r="F72" s="6">
        <f t="shared" si="7"/>
        <v>0.00018641933464815237</v>
      </c>
      <c r="G72" s="56">
        <v>0</v>
      </c>
      <c r="H72" s="6">
        <f t="shared" si="8"/>
        <v>0</v>
      </c>
      <c r="I72" s="56">
        <v>8609.72</v>
      </c>
      <c r="J72" s="6">
        <f t="shared" si="9"/>
        <v>0.002680555863869287</v>
      </c>
      <c r="K72" s="26">
        <f t="shared" si="10"/>
        <v>10581.1004</v>
      </c>
      <c r="L72" s="6">
        <f t="shared" si="11"/>
        <v>0.0005471514125229981</v>
      </c>
    </row>
    <row r="73" spans="2:12" ht="15">
      <c r="B73" s="54">
        <v>33185</v>
      </c>
      <c r="C73" s="56">
        <v>1561.3428</v>
      </c>
      <c r="D73" s="6">
        <f t="shared" si="6"/>
        <v>0.0001543076462619896</v>
      </c>
      <c r="E73" s="56">
        <v>1561.3428</v>
      </c>
      <c r="F73" s="6">
        <f t="shared" si="7"/>
        <v>0.00029529002716440037</v>
      </c>
      <c r="G73" s="56">
        <v>0</v>
      </c>
      <c r="H73" s="6">
        <f t="shared" si="8"/>
        <v>0</v>
      </c>
      <c r="I73" s="56">
        <v>2684.71</v>
      </c>
      <c r="J73" s="6">
        <f t="shared" si="9"/>
        <v>0.000835859369792341</v>
      </c>
      <c r="K73" s="26">
        <f t="shared" si="10"/>
        <v>5807.3956</v>
      </c>
      <c r="L73" s="6">
        <f t="shared" si="11"/>
        <v>0.00030030191430938926</v>
      </c>
    </row>
    <row r="74" spans="2:12" ht="15">
      <c r="B74" s="54">
        <v>33186</v>
      </c>
      <c r="C74" s="56">
        <v>32105.6034</v>
      </c>
      <c r="D74" s="6">
        <f t="shared" si="6"/>
        <v>0.0031729996080776947</v>
      </c>
      <c r="E74" s="56">
        <v>32105.6034</v>
      </c>
      <c r="F74" s="6">
        <f t="shared" si="7"/>
        <v>0.006071994247589616</v>
      </c>
      <c r="G74" s="56">
        <v>125.38</v>
      </c>
      <c r="H74" s="6">
        <f t="shared" si="8"/>
        <v>0.00017395953902026373</v>
      </c>
      <c r="I74" s="56">
        <v>77162.32</v>
      </c>
      <c r="J74" s="6">
        <f t="shared" si="9"/>
        <v>0.024023767247455016</v>
      </c>
      <c r="K74" s="26">
        <f t="shared" si="10"/>
        <v>141498.9068</v>
      </c>
      <c r="L74" s="6">
        <f t="shared" si="11"/>
        <v>0.007316944722127396</v>
      </c>
    </row>
    <row r="75" spans="2:12" ht="15">
      <c r="B75" s="54">
        <v>33187</v>
      </c>
      <c r="C75" s="56">
        <v>5621.1182</v>
      </c>
      <c r="D75" s="6">
        <f t="shared" si="6"/>
        <v>0.0005555356061477542</v>
      </c>
      <c r="E75" s="56">
        <v>5621.1182</v>
      </c>
      <c r="F75" s="6">
        <f t="shared" si="7"/>
        <v>0.0010630978321815717</v>
      </c>
      <c r="G75" s="56">
        <v>0</v>
      </c>
      <c r="H75" s="6">
        <f t="shared" si="8"/>
        <v>0</v>
      </c>
      <c r="I75" s="56">
        <v>1160.06</v>
      </c>
      <c r="J75" s="6">
        <f t="shared" si="9"/>
        <v>0.00036117384019924054</v>
      </c>
      <c r="K75" s="26">
        <f t="shared" si="10"/>
        <v>12402.2964</v>
      </c>
      <c r="L75" s="6">
        <f t="shared" si="11"/>
        <v>0.0006413259242667138</v>
      </c>
    </row>
    <row r="76" spans="2:12" ht="15">
      <c r="B76" s="54">
        <v>33189</v>
      </c>
      <c r="C76" s="56">
        <v>14238.9367</v>
      </c>
      <c r="D76" s="6">
        <f t="shared" si="6"/>
        <v>0.0014072353665386369</v>
      </c>
      <c r="E76" s="56">
        <v>14238.9367</v>
      </c>
      <c r="F76" s="6">
        <f t="shared" si="7"/>
        <v>0.0026929486624815368</v>
      </c>
      <c r="G76" s="56">
        <v>0</v>
      </c>
      <c r="H76" s="6">
        <f t="shared" si="8"/>
        <v>0</v>
      </c>
      <c r="I76" s="56">
        <v>19452.54</v>
      </c>
      <c r="J76" s="6">
        <f t="shared" si="9"/>
        <v>0.006056366544341961</v>
      </c>
      <c r="K76" s="26">
        <f t="shared" si="10"/>
        <v>47930.413400000005</v>
      </c>
      <c r="L76" s="6">
        <f t="shared" si="11"/>
        <v>0.0024784939565095938</v>
      </c>
    </row>
    <row r="77" spans="2:12" ht="15">
      <c r="B77" s="54">
        <v>33190</v>
      </c>
      <c r="C77" s="56">
        <v>721.7115</v>
      </c>
      <c r="D77" s="6">
        <f t="shared" si="6"/>
        <v>7.132681102779602E-05</v>
      </c>
      <c r="E77" s="56">
        <v>721.7115</v>
      </c>
      <c r="F77" s="6">
        <f t="shared" si="7"/>
        <v>0.00013649418208471587</v>
      </c>
      <c r="G77" s="56">
        <v>0</v>
      </c>
      <c r="H77" s="6">
        <f t="shared" si="8"/>
        <v>0</v>
      </c>
      <c r="I77" s="56">
        <v>0</v>
      </c>
      <c r="J77" s="6">
        <f t="shared" si="9"/>
        <v>0</v>
      </c>
      <c r="K77" s="26">
        <f t="shared" si="10"/>
        <v>1443.423</v>
      </c>
      <c r="L77" s="6">
        <f t="shared" si="11"/>
        <v>7.463977312966274E-05</v>
      </c>
    </row>
    <row r="78" spans="2:12" ht="15">
      <c r="B78" s="54">
        <v>33193</v>
      </c>
      <c r="C78" s="56">
        <v>1607.7138</v>
      </c>
      <c r="D78" s="6">
        <f t="shared" si="6"/>
        <v>0.0001588904962708504</v>
      </c>
      <c r="E78" s="56">
        <v>1607.7138</v>
      </c>
      <c r="F78" s="6">
        <f t="shared" si="7"/>
        <v>0.0003040599743211941</v>
      </c>
      <c r="G78" s="56">
        <v>0</v>
      </c>
      <c r="H78" s="6">
        <f t="shared" si="8"/>
        <v>0</v>
      </c>
      <c r="I78" s="56">
        <v>2447.74</v>
      </c>
      <c r="J78" s="6">
        <f t="shared" si="9"/>
        <v>0.000762080974785174</v>
      </c>
      <c r="K78" s="26">
        <f t="shared" si="10"/>
        <v>5663.1676</v>
      </c>
      <c r="L78" s="6">
        <f t="shared" si="11"/>
        <v>0.00029284384747870623</v>
      </c>
    </row>
    <row r="79" spans="2:12" ht="12.75">
      <c r="B79" s="75">
        <v>33194</v>
      </c>
      <c r="C79" s="31">
        <v>79.464</v>
      </c>
      <c r="D79" s="6">
        <f t="shared" si="6"/>
        <v>7.853434109769322E-06</v>
      </c>
      <c r="E79" s="31">
        <v>79.464</v>
      </c>
      <c r="F79" s="6">
        <f t="shared" si="7"/>
        <v>1.5028683463101063E-05</v>
      </c>
      <c r="G79" s="75">
        <v>0</v>
      </c>
      <c r="H79" s="6">
        <f t="shared" si="8"/>
        <v>0</v>
      </c>
      <c r="I79" s="31">
        <v>976.7</v>
      </c>
      <c r="J79" s="6">
        <f t="shared" si="9"/>
        <v>0.00030408641770477237</v>
      </c>
      <c r="K79" s="26">
        <f t="shared" si="10"/>
        <v>1135.6280000000002</v>
      </c>
      <c r="L79" s="6">
        <f t="shared" si="11"/>
        <v>5.872361482371602E-05</v>
      </c>
    </row>
    <row r="80" spans="2:12" ht="12.75">
      <c r="B80" s="76">
        <v>33196</v>
      </c>
      <c r="C80" s="37">
        <v>15586.8042</v>
      </c>
      <c r="D80" s="6">
        <f t="shared" si="6"/>
        <v>0.0015404452301240278</v>
      </c>
      <c r="E80" s="37">
        <v>15586.8042</v>
      </c>
      <c r="F80" s="6">
        <f t="shared" si="7"/>
        <v>0.0029478650272215623</v>
      </c>
      <c r="G80" s="76">
        <v>0</v>
      </c>
      <c r="H80" s="6">
        <f t="shared" si="8"/>
        <v>0</v>
      </c>
      <c r="I80" s="37">
        <v>25486.79</v>
      </c>
      <c r="J80" s="6">
        <f t="shared" si="9"/>
        <v>0.007935073891567335</v>
      </c>
      <c r="K80" s="39">
        <f t="shared" si="10"/>
        <v>56660.398400000005</v>
      </c>
      <c r="L80" s="6">
        <f t="shared" si="11"/>
        <v>0.002929923717449636</v>
      </c>
    </row>
    <row r="81" spans="2:12" ht="12.75">
      <c r="B81" s="76">
        <v>33299</v>
      </c>
      <c r="C81" s="37">
        <v>0</v>
      </c>
      <c r="D81" s="6">
        <f t="shared" si="6"/>
        <v>0</v>
      </c>
      <c r="E81" s="37">
        <v>0</v>
      </c>
      <c r="F81" s="6">
        <f t="shared" si="7"/>
        <v>0</v>
      </c>
      <c r="G81" s="76">
        <v>0</v>
      </c>
      <c r="H81" s="6">
        <f t="shared" si="8"/>
        <v>0</v>
      </c>
      <c r="I81" s="37">
        <v>4839.25</v>
      </c>
      <c r="J81" s="6">
        <f t="shared" si="9"/>
        <v>0.0015066552645416399</v>
      </c>
      <c r="K81" s="39">
        <f t="shared" si="10"/>
        <v>4839.25</v>
      </c>
      <c r="L81" s="6">
        <f t="shared" si="11"/>
        <v>0.00025023885729804805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1" ht="12.75">
      <c r="C90" s="4">
        <f aca="true" t="shared" si="12" ref="C90:J90">SUM(C2:C89)</f>
        <v>10118376.100099996</v>
      </c>
      <c r="D90" s="10">
        <f t="shared" si="12"/>
        <v>1.0000000000000004</v>
      </c>
      <c r="E90" s="4">
        <f t="shared" si="12"/>
        <v>5287489.1001</v>
      </c>
      <c r="F90" s="10">
        <f t="shared" si="12"/>
        <v>0.9999999999999997</v>
      </c>
      <c r="G90" s="4">
        <f t="shared" si="12"/>
        <v>720742.3099999998</v>
      </c>
      <c r="H90" s="10">
        <f t="shared" si="12"/>
        <v>1.0000000000000002</v>
      </c>
      <c r="I90" s="4">
        <f>SUM(I2:I89)</f>
        <v>3211915.9000000004</v>
      </c>
      <c r="J90" s="7">
        <f t="shared" si="12"/>
        <v>1.0000000000000002</v>
      </c>
      <c r="K90" s="4">
        <f>SUM(K2:K89)</f>
        <v>19338523.410200004</v>
      </c>
    </row>
    <row r="91" spans="3:12" ht="12.75">
      <c r="C91" s="4">
        <f>+C90-C92</f>
        <v>9.999610483646393E-05</v>
      </c>
      <c r="E91" s="4">
        <f>+E90-E92</f>
        <v>0.000100000761449337</v>
      </c>
      <c r="F91" s="10"/>
      <c r="G91" s="4">
        <f>+G90-G92</f>
        <v>0</v>
      </c>
      <c r="H91"/>
      <c r="I91" s="4">
        <f>+I90-I92</f>
        <v>0</v>
      </c>
      <c r="J91"/>
      <c r="K91" s="4">
        <f>+K90-K92</f>
        <v>0.00020000338554382324</v>
      </c>
      <c r="L91"/>
    </row>
    <row r="92" spans="3:12" ht="12.75">
      <c r="C92" s="16">
        <v>10118376.1</v>
      </c>
      <c r="E92" s="9">
        <v>5287489.1</v>
      </c>
      <c r="F92" s="10"/>
      <c r="G92" s="9">
        <v>720742.31</v>
      </c>
      <c r="H92"/>
      <c r="I92" s="9">
        <v>3211915.9</v>
      </c>
      <c r="J92"/>
      <c r="K92" s="4">
        <f>+C92+E92+G92+I92</f>
        <v>19338523.41</v>
      </c>
      <c r="L92"/>
    </row>
    <row r="93" spans="3:21" ht="12.75">
      <c r="C93"/>
      <c r="H93"/>
      <c r="J93"/>
      <c r="L93"/>
      <c r="M93" s="14"/>
      <c r="O93" s="13"/>
      <c r="P93" s="13"/>
      <c r="Q93" s="14"/>
      <c r="S93" s="13"/>
      <c r="T93" s="13"/>
      <c r="U93" s="14"/>
    </row>
    <row r="94" spans="3:12" ht="12.75">
      <c r="C94" s="13"/>
      <c r="D94" s="13"/>
      <c r="E94" s="14"/>
      <c r="G94" s="13"/>
      <c r="H94" s="13"/>
      <c r="I94" s="14"/>
      <c r="J94"/>
      <c r="K94" s="13"/>
      <c r="L94" s="13"/>
    </row>
    <row r="95" spans="3:12" ht="12.75">
      <c r="C95"/>
      <c r="H95"/>
      <c r="J95"/>
      <c r="L95"/>
    </row>
    <row r="96" spans="3:12" ht="12.75">
      <c r="C96"/>
      <c r="E96" s="17"/>
      <c r="H96"/>
      <c r="J96"/>
      <c r="L96"/>
    </row>
    <row r="97" spans="3:12" ht="12.75">
      <c r="C97"/>
      <c r="H97"/>
      <c r="J97"/>
      <c r="L97"/>
    </row>
    <row r="98" spans="3:12" ht="12.75">
      <c r="C98"/>
      <c r="H98"/>
      <c r="J98"/>
      <c r="L98"/>
    </row>
    <row r="99" spans="3:12" ht="12.75">
      <c r="C99"/>
      <c r="H99"/>
      <c r="J99"/>
      <c r="L99"/>
    </row>
    <row r="100" spans="3:12" ht="12.75">
      <c r="C100"/>
      <c r="H100"/>
      <c r="J100"/>
      <c r="L100"/>
    </row>
    <row r="101" spans="3:12" ht="12.75">
      <c r="C101"/>
      <c r="H101"/>
      <c r="J101"/>
      <c r="L101"/>
    </row>
    <row r="102" spans="3:12" ht="12.75">
      <c r="C102"/>
      <c r="H102"/>
      <c r="J102"/>
      <c r="L102"/>
    </row>
    <row r="103" spans="3:12" ht="12.75">
      <c r="C103" s="4">
        <f>+C92</f>
        <v>10118376.1</v>
      </c>
      <c r="E103" s="4">
        <f>+E92</f>
        <v>5287489.1</v>
      </c>
      <c r="F103" s="10"/>
      <c r="G103" s="4">
        <f>+G92</f>
        <v>720742.31</v>
      </c>
      <c r="H103"/>
      <c r="I103" s="4">
        <f>+I92</f>
        <v>3211915.9</v>
      </c>
      <c r="J103"/>
      <c r="K103" s="4">
        <f>SUM(C103:I103)</f>
        <v>19338523.41</v>
      </c>
      <c r="L103" s="4"/>
    </row>
    <row r="104" spans="5:12" ht="12.75">
      <c r="E104" s="4"/>
      <c r="F104" s="10"/>
      <c r="G104" s="4"/>
      <c r="H104"/>
      <c r="I104" s="4"/>
      <c r="J104"/>
      <c r="K104" s="4"/>
      <c r="L104" s="4"/>
    </row>
    <row r="105" spans="5:12" ht="12.75">
      <c r="E105" s="4"/>
      <c r="F105" s="10"/>
      <c r="G105" s="4"/>
      <c r="H105"/>
      <c r="I105" s="4"/>
      <c r="J105"/>
      <c r="K105" s="4">
        <f>SUM(K101:K102)</f>
        <v>0</v>
      </c>
      <c r="L105" s="4"/>
    </row>
    <row r="106" spans="5:12" ht="12.75">
      <c r="E106" s="4"/>
      <c r="F106" s="10"/>
      <c r="G106" s="4"/>
      <c r="L106"/>
    </row>
    <row r="107" spans="5:12" ht="12.75">
      <c r="E107" s="4"/>
      <c r="F107" s="10"/>
      <c r="G107" s="4"/>
      <c r="L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48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3:10" ht="12.75">
      <c r="C1" s="42">
        <f>+SUM(Dec2020!C1)+1</f>
        <v>2021</v>
      </c>
      <c r="D1" s="5">
        <f>+DATE(C1,7,1)</f>
        <v>44378</v>
      </c>
      <c r="E1"/>
      <c r="F1" t="s">
        <v>157</v>
      </c>
      <c r="G1" s="48"/>
      <c r="H1"/>
      <c r="J1"/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47" t="s">
        <v>153</v>
      </c>
      <c r="H2" s="1" t="s">
        <v>159</v>
      </c>
      <c r="I2" s="47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49071.9243</v>
      </c>
      <c r="D3" s="6">
        <f>+C3/$C$90</f>
        <v>0.005194668845205969</v>
      </c>
      <c r="E3" s="31">
        <v>49071.9243</v>
      </c>
      <c r="F3" s="6">
        <f>+E3/$E$90</f>
        <v>0.009652994466078587</v>
      </c>
      <c r="G3" s="31">
        <v>1583.83</v>
      </c>
      <c r="H3" s="6">
        <f>+G3/$G$90</f>
        <v>0.002328027228024861</v>
      </c>
      <c r="I3" s="31">
        <v>8109.05</v>
      </c>
      <c r="J3" s="6">
        <f>+I3/$I$90</f>
        <v>0.0026479453437409104</v>
      </c>
      <c r="K3" s="26">
        <f>+C3+E3+G3+I3</f>
        <v>107836.7286</v>
      </c>
      <c r="L3" s="6">
        <f>+K3/$K$90</f>
        <v>0.005901452184494056</v>
      </c>
    </row>
    <row r="4" spans="2:12" ht="12.75">
      <c r="B4" s="29">
        <v>33012</v>
      </c>
      <c r="C4" s="31">
        <v>651.1062</v>
      </c>
      <c r="D4" s="6">
        <f aca="true" t="shared" si="0" ref="D4:D67">+C4/$C$90</f>
        <v>6.892497370559497E-05</v>
      </c>
      <c r="E4" s="31">
        <v>651.1062</v>
      </c>
      <c r="F4" s="6">
        <f aca="true" t="shared" si="1" ref="F4:F67">+E4/$E$90</f>
        <v>0.00012807984677767073</v>
      </c>
      <c r="G4" s="31">
        <v>0</v>
      </c>
      <c r="H4" s="6">
        <f aca="true" t="shared" si="2" ref="H4:H67">+G4/$G$90</f>
        <v>0</v>
      </c>
      <c r="I4" s="31">
        <v>68357.26</v>
      </c>
      <c r="J4" s="6">
        <f aca="true" t="shared" si="3" ref="J4:J67">+I4/$I$90</f>
        <v>0.022321515877678243</v>
      </c>
      <c r="K4" s="26">
        <f aca="true" t="shared" si="4" ref="K4:K67">+C4+E4+G4+I4</f>
        <v>69659.4724</v>
      </c>
      <c r="L4" s="6">
        <f aca="true" t="shared" si="5" ref="L4:L67">+K4/$K$90</f>
        <v>0.0038121709634808356</v>
      </c>
    </row>
    <row r="5" spans="2:12" ht="12.75">
      <c r="B5" s="29">
        <v>33013</v>
      </c>
      <c r="C5" s="31">
        <v>1015.5438</v>
      </c>
      <c r="D5" s="6">
        <f t="shared" si="0"/>
        <v>0.00010750370632606478</v>
      </c>
      <c r="E5" s="31">
        <v>1015.5438</v>
      </c>
      <c r="F5" s="6">
        <f t="shared" si="1"/>
        <v>0.00019976878472361884</v>
      </c>
      <c r="G5" s="31">
        <v>0</v>
      </c>
      <c r="H5" s="6">
        <f t="shared" si="2"/>
        <v>0</v>
      </c>
      <c r="I5" s="31">
        <v>5617.12</v>
      </c>
      <c r="J5" s="6">
        <f t="shared" si="3"/>
        <v>0.0018342255565367018</v>
      </c>
      <c r="K5" s="26">
        <f t="shared" si="4"/>
        <v>7648.2076</v>
      </c>
      <c r="L5" s="6">
        <f t="shared" si="5"/>
        <v>0.00041855434632022057</v>
      </c>
    </row>
    <row r="6" spans="2:12" ht="12.75">
      <c r="B6" s="29">
        <v>33014</v>
      </c>
      <c r="C6" s="31">
        <v>18949.339</v>
      </c>
      <c r="D6" s="6">
        <f t="shared" si="0"/>
        <v>0.002005944179787269</v>
      </c>
      <c r="E6" s="31">
        <v>18949.339</v>
      </c>
      <c r="F6" s="6">
        <f t="shared" si="1"/>
        <v>0.003727546190864318</v>
      </c>
      <c r="G6" s="31">
        <v>4729.41</v>
      </c>
      <c r="H6" s="6">
        <f t="shared" si="2"/>
        <v>0.006951626912290497</v>
      </c>
      <c r="I6" s="31">
        <v>53867.36</v>
      </c>
      <c r="J6" s="6">
        <f t="shared" si="3"/>
        <v>0.017589955061519582</v>
      </c>
      <c r="K6" s="26">
        <f t="shared" si="4"/>
        <v>96495.448</v>
      </c>
      <c r="L6" s="6">
        <f t="shared" si="5"/>
        <v>0.005280791431513554</v>
      </c>
    </row>
    <row r="7" spans="2:12" ht="12.75">
      <c r="B7" s="29">
        <v>33015</v>
      </c>
      <c r="C7" s="31">
        <v>768.312</v>
      </c>
      <c r="D7" s="6">
        <f t="shared" si="0"/>
        <v>8.133217652925603E-05</v>
      </c>
      <c r="E7" s="31">
        <v>768.312</v>
      </c>
      <c r="F7" s="6">
        <f t="shared" si="1"/>
        <v>0.00015113553401495142</v>
      </c>
      <c r="G7" s="31">
        <v>0</v>
      </c>
      <c r="H7" s="6">
        <f t="shared" si="2"/>
        <v>0</v>
      </c>
      <c r="I7" s="31">
        <v>16215.54</v>
      </c>
      <c r="J7" s="6">
        <f t="shared" si="3"/>
        <v>0.005295054739981191</v>
      </c>
      <c r="K7" s="26">
        <f t="shared" si="4"/>
        <v>17752.164</v>
      </c>
      <c r="L7" s="6">
        <f t="shared" si="5"/>
        <v>0.0009715015317823425</v>
      </c>
    </row>
    <row r="8" spans="2:12" ht="12.75">
      <c r="B8" s="29">
        <v>33016</v>
      </c>
      <c r="C8" s="31">
        <v>62000.5842</v>
      </c>
      <c r="D8" s="6">
        <f t="shared" si="0"/>
        <v>0.006563274371702384</v>
      </c>
      <c r="E8" s="31">
        <v>62000.5842</v>
      </c>
      <c r="F8" s="6">
        <f t="shared" si="1"/>
        <v>0.01219620597141</v>
      </c>
      <c r="G8" s="31">
        <v>1212.18</v>
      </c>
      <c r="H8" s="6">
        <f t="shared" si="2"/>
        <v>0.0017817493324833956</v>
      </c>
      <c r="I8" s="31">
        <v>31837.14</v>
      </c>
      <c r="J8" s="6">
        <f t="shared" si="3"/>
        <v>0.010396163128976572</v>
      </c>
      <c r="K8" s="26">
        <f t="shared" si="4"/>
        <v>157050.48839999997</v>
      </c>
      <c r="L8" s="6">
        <f t="shared" si="5"/>
        <v>0.008594714990677472</v>
      </c>
    </row>
    <row r="9" spans="2:12" ht="12.75">
      <c r="B9" s="29">
        <v>33018</v>
      </c>
      <c r="C9" s="31">
        <v>1499.1117</v>
      </c>
      <c r="D9" s="6">
        <f t="shared" si="0"/>
        <v>0.00015869336600427054</v>
      </c>
      <c r="E9" s="31">
        <v>1499.1117</v>
      </c>
      <c r="F9" s="6">
        <f t="shared" si="1"/>
        <v>0.00029489198050734814</v>
      </c>
      <c r="G9" s="31">
        <v>0</v>
      </c>
      <c r="H9" s="6">
        <f t="shared" si="2"/>
        <v>0</v>
      </c>
      <c r="I9" s="31">
        <v>10318</v>
      </c>
      <c r="J9" s="6">
        <f t="shared" si="3"/>
        <v>0.0033692602779263553</v>
      </c>
      <c r="K9" s="26">
        <f t="shared" si="4"/>
        <v>13316.223399999999</v>
      </c>
      <c r="L9" s="6">
        <f t="shared" si="5"/>
        <v>0.0007287410949254339</v>
      </c>
    </row>
    <row r="10" spans="2:12" ht="12.75">
      <c r="B10" s="29">
        <v>33030</v>
      </c>
      <c r="C10" s="31">
        <v>23662.3497</v>
      </c>
      <c r="D10" s="6">
        <f t="shared" si="0"/>
        <v>0.0025048553229643535</v>
      </c>
      <c r="E10" s="31">
        <v>23662.3497</v>
      </c>
      <c r="F10" s="6">
        <f t="shared" si="1"/>
        <v>0.004654647926829238</v>
      </c>
      <c r="G10" s="31">
        <v>0</v>
      </c>
      <c r="H10" s="6">
        <f t="shared" si="2"/>
        <v>0</v>
      </c>
      <c r="I10" s="31">
        <v>18336.57</v>
      </c>
      <c r="J10" s="6">
        <f t="shared" si="3"/>
        <v>0.005987660102191904</v>
      </c>
      <c r="K10" s="26">
        <f t="shared" si="4"/>
        <v>65661.26939999999</v>
      </c>
      <c r="L10" s="6">
        <f t="shared" si="5"/>
        <v>0.0035933660707997647</v>
      </c>
    </row>
    <row r="11" spans="2:12" ht="12.75">
      <c r="B11" s="29">
        <v>33031</v>
      </c>
      <c r="C11" s="31">
        <v>547.2646</v>
      </c>
      <c r="D11" s="6">
        <f t="shared" si="0"/>
        <v>5.793248192845184E-05</v>
      </c>
      <c r="E11" s="31">
        <v>547.2646</v>
      </c>
      <c r="F11" s="6">
        <f t="shared" si="1"/>
        <v>0.00010765304663792675</v>
      </c>
      <c r="G11" s="31">
        <v>0</v>
      </c>
      <c r="H11" s="6">
        <f t="shared" si="2"/>
        <v>0</v>
      </c>
      <c r="I11" s="31">
        <v>2173.2</v>
      </c>
      <c r="J11" s="6">
        <f t="shared" si="3"/>
        <v>0.000709641057955956</v>
      </c>
      <c r="K11" s="26">
        <f t="shared" si="4"/>
        <v>3267.7291999999998</v>
      </c>
      <c r="L11" s="6">
        <f t="shared" si="5"/>
        <v>0.00017882912321280314</v>
      </c>
    </row>
    <row r="12" spans="2:12" ht="12.75">
      <c r="B12" s="29">
        <v>33032</v>
      </c>
      <c r="C12" s="31">
        <v>2438.1546</v>
      </c>
      <c r="D12" s="6">
        <f t="shared" si="0"/>
        <v>0.00025809881966286824</v>
      </c>
      <c r="E12" s="31">
        <v>2438.1546</v>
      </c>
      <c r="F12" s="6">
        <f t="shared" si="1"/>
        <v>0.00047961218552099963</v>
      </c>
      <c r="G12" s="31">
        <v>0</v>
      </c>
      <c r="H12" s="6">
        <f t="shared" si="2"/>
        <v>0</v>
      </c>
      <c r="I12" s="31">
        <v>764.85</v>
      </c>
      <c r="J12" s="6">
        <f t="shared" si="3"/>
        <v>0.00024975564291257734</v>
      </c>
      <c r="K12" s="26">
        <f t="shared" si="4"/>
        <v>5641.1592</v>
      </c>
      <c r="L12" s="6">
        <f t="shared" si="5"/>
        <v>0.00030871699945021086</v>
      </c>
    </row>
    <row r="13" spans="2:12" ht="12.75">
      <c r="B13" s="29">
        <v>33033</v>
      </c>
      <c r="C13" s="31">
        <v>49956.5009</v>
      </c>
      <c r="D13" s="6">
        <f t="shared" si="0"/>
        <v>0.005288308590758361</v>
      </c>
      <c r="E13" s="31">
        <v>49956.5009</v>
      </c>
      <c r="F13" s="6">
        <f t="shared" si="1"/>
        <v>0.009827000542800193</v>
      </c>
      <c r="G13" s="31">
        <v>501.44</v>
      </c>
      <c r="H13" s="6">
        <f t="shared" si="2"/>
        <v>0.0007370525708067068</v>
      </c>
      <c r="I13" s="31">
        <v>27237.88</v>
      </c>
      <c r="J13" s="6">
        <f t="shared" si="3"/>
        <v>0.008894311604857987</v>
      </c>
      <c r="K13" s="26">
        <f t="shared" si="4"/>
        <v>127652.3218</v>
      </c>
      <c r="L13" s="6">
        <f t="shared" si="5"/>
        <v>0.006985876548023807</v>
      </c>
    </row>
    <row r="14" spans="2:12" ht="12.75">
      <c r="B14" s="29">
        <v>33034</v>
      </c>
      <c r="C14" s="31">
        <v>112674.975</v>
      </c>
      <c r="D14" s="6">
        <f t="shared" si="0"/>
        <v>0.011927577542885587</v>
      </c>
      <c r="E14" s="31">
        <v>112674.975</v>
      </c>
      <c r="F14" s="6">
        <f t="shared" si="1"/>
        <v>0.0221644234591498</v>
      </c>
      <c r="G14" s="31">
        <v>1144.14</v>
      </c>
      <c r="H14" s="6">
        <f t="shared" si="2"/>
        <v>0.0016817392476922175</v>
      </c>
      <c r="I14" s="31">
        <v>18533.45</v>
      </c>
      <c r="J14" s="6">
        <f t="shared" si="3"/>
        <v>0.006051949689662164</v>
      </c>
      <c r="K14" s="26">
        <f t="shared" si="4"/>
        <v>245027.54000000004</v>
      </c>
      <c r="L14" s="6">
        <f t="shared" si="5"/>
        <v>0.013409330290034455</v>
      </c>
    </row>
    <row r="15" spans="2:12" ht="12.75">
      <c r="B15" s="29">
        <v>33035</v>
      </c>
      <c r="C15" s="31">
        <v>395.0616</v>
      </c>
      <c r="D15" s="6">
        <f t="shared" si="0"/>
        <v>4.18205361768791E-05</v>
      </c>
      <c r="E15" s="31">
        <v>395.0616</v>
      </c>
      <c r="F15" s="6">
        <f t="shared" si="1"/>
        <v>7.771302008142673E-05</v>
      </c>
      <c r="G15" s="31">
        <v>0</v>
      </c>
      <c r="H15" s="6">
        <f t="shared" si="2"/>
        <v>0</v>
      </c>
      <c r="I15" s="31">
        <v>19.28</v>
      </c>
      <c r="J15" s="6">
        <f t="shared" si="3"/>
        <v>6.295729614113213E-06</v>
      </c>
      <c r="K15" s="26">
        <f t="shared" si="4"/>
        <v>809.4032</v>
      </c>
      <c r="L15" s="6">
        <f t="shared" si="5"/>
        <v>4.4295244716617625E-05</v>
      </c>
    </row>
    <row r="16" spans="2:12" ht="12.75">
      <c r="B16" s="29">
        <v>33054</v>
      </c>
      <c r="C16" s="31">
        <v>663.5064</v>
      </c>
      <c r="D16" s="6">
        <f t="shared" si="0"/>
        <v>7.02376373831089E-05</v>
      </c>
      <c r="E16" s="31">
        <v>663.5064</v>
      </c>
      <c r="F16" s="6">
        <f t="shared" si="1"/>
        <v>0.00013051910433045164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1327.0128</v>
      </c>
      <c r="L16" s="6">
        <f t="shared" si="5"/>
        <v>7.262184868812474E-05</v>
      </c>
    </row>
    <row r="17" spans="2:12" ht="12.75">
      <c r="B17" s="29">
        <v>33055</v>
      </c>
      <c r="C17" s="31">
        <v>539.25</v>
      </c>
      <c r="D17" s="6">
        <f t="shared" si="0"/>
        <v>5.708407026494616E-05</v>
      </c>
      <c r="E17" s="31">
        <v>539.25</v>
      </c>
      <c r="F17" s="6">
        <f t="shared" si="1"/>
        <v>0.00010607648548709712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1078.5</v>
      </c>
      <c r="L17" s="6">
        <f t="shared" si="5"/>
        <v>5.9021784725921657E-05</v>
      </c>
    </row>
    <row r="18" spans="2:12" ht="12.75">
      <c r="B18" s="29">
        <v>33056</v>
      </c>
      <c r="C18" s="31">
        <v>17825.5558</v>
      </c>
      <c r="D18" s="6">
        <f t="shared" si="0"/>
        <v>0.0018869824381991997</v>
      </c>
      <c r="E18" s="31">
        <v>17825.5558</v>
      </c>
      <c r="F18" s="6">
        <f t="shared" si="1"/>
        <v>0.0035064855097230218</v>
      </c>
      <c r="G18" s="31">
        <v>276.24</v>
      </c>
      <c r="H18" s="6">
        <f t="shared" si="2"/>
        <v>0.00040603741655959773</v>
      </c>
      <c r="I18" s="31">
        <v>11541.34</v>
      </c>
      <c r="J18" s="6">
        <f t="shared" si="3"/>
        <v>0.003768732158949657</v>
      </c>
      <c r="K18" s="26">
        <f t="shared" si="4"/>
        <v>47468.69159999999</v>
      </c>
      <c r="L18" s="6">
        <f t="shared" si="5"/>
        <v>0.0025977625376322347</v>
      </c>
    </row>
    <row r="19" spans="2:12" ht="12.75">
      <c r="B19" s="29">
        <v>33109</v>
      </c>
      <c r="C19" s="31">
        <v>12172.455</v>
      </c>
      <c r="D19" s="6">
        <f t="shared" si="0"/>
        <v>0.001288554986586732</v>
      </c>
      <c r="E19" s="31">
        <v>12172.455</v>
      </c>
      <c r="F19" s="6">
        <f t="shared" si="1"/>
        <v>0.0023944575728323462</v>
      </c>
      <c r="G19" s="31">
        <v>14223.28</v>
      </c>
      <c r="H19" s="6">
        <f t="shared" si="2"/>
        <v>0.02090639974733491</v>
      </c>
      <c r="I19" s="31">
        <v>0</v>
      </c>
      <c r="J19" s="6">
        <f t="shared" si="3"/>
        <v>0</v>
      </c>
      <c r="K19" s="26">
        <f t="shared" si="4"/>
        <v>38568.19</v>
      </c>
      <c r="L19" s="6">
        <f t="shared" si="5"/>
        <v>0.0021106753893819605</v>
      </c>
    </row>
    <row r="20" spans="2:12" ht="12.75">
      <c r="B20" s="29">
        <v>33122</v>
      </c>
      <c r="C20" s="31">
        <v>92746.175</v>
      </c>
      <c r="D20" s="6">
        <f t="shared" si="0"/>
        <v>0.009817949319434388</v>
      </c>
      <c r="E20" s="31">
        <v>92746.175</v>
      </c>
      <c r="F20" s="6">
        <f t="shared" si="1"/>
        <v>0.018244206372501195</v>
      </c>
      <c r="G20" s="31">
        <v>11302.45</v>
      </c>
      <c r="H20" s="6">
        <f t="shared" si="2"/>
        <v>0.016613153774956653</v>
      </c>
      <c r="I20" s="31">
        <v>71371.94</v>
      </c>
      <c r="J20" s="6">
        <f t="shared" si="3"/>
        <v>0.02330593549142694</v>
      </c>
      <c r="K20" s="26">
        <f t="shared" si="4"/>
        <v>268166.74</v>
      </c>
      <c r="L20" s="6">
        <f t="shared" si="5"/>
        <v>0.01467564172362745</v>
      </c>
    </row>
    <row r="21" spans="2:12" ht="12.75">
      <c r="B21" s="29">
        <v>33125</v>
      </c>
      <c r="C21" s="31">
        <v>13175.1856</v>
      </c>
      <c r="D21" s="6">
        <f t="shared" si="0"/>
        <v>0.0013947023097711764</v>
      </c>
      <c r="E21" s="31">
        <v>13175.1856</v>
      </c>
      <c r="F21" s="6">
        <f t="shared" si="1"/>
        <v>0.0025917058582998814</v>
      </c>
      <c r="G21" s="31">
        <v>0</v>
      </c>
      <c r="H21" s="6">
        <f t="shared" si="2"/>
        <v>0</v>
      </c>
      <c r="I21" s="31">
        <v>23108.54</v>
      </c>
      <c r="J21" s="6">
        <f t="shared" si="3"/>
        <v>0.007545908693823639</v>
      </c>
      <c r="K21" s="26">
        <f t="shared" si="4"/>
        <v>49458.9112</v>
      </c>
      <c r="L21" s="6">
        <f t="shared" si="5"/>
        <v>0.0027066789148121237</v>
      </c>
    </row>
    <row r="22" spans="2:12" ht="12.75">
      <c r="B22" s="29">
        <v>33126</v>
      </c>
      <c r="C22" s="31">
        <v>366428.9508</v>
      </c>
      <c r="D22" s="6">
        <f t="shared" si="0"/>
        <v>0.03878953356435364</v>
      </c>
      <c r="E22" s="31">
        <v>366428.9508</v>
      </c>
      <c r="F22" s="6">
        <f t="shared" si="1"/>
        <v>0.07208065884392846</v>
      </c>
      <c r="G22" s="31">
        <v>32472.2</v>
      </c>
      <c r="H22" s="6">
        <f t="shared" si="2"/>
        <v>0.04772997465249989</v>
      </c>
      <c r="I22" s="31">
        <v>54507.81</v>
      </c>
      <c r="J22" s="6">
        <f t="shared" si="3"/>
        <v>0.01779908888057346</v>
      </c>
      <c r="K22" s="26">
        <f t="shared" si="4"/>
        <v>819837.9116</v>
      </c>
      <c r="L22" s="6">
        <f t="shared" si="5"/>
        <v>0.04486629274789466</v>
      </c>
    </row>
    <row r="23" spans="2:12" ht="12.75">
      <c r="B23" s="29">
        <v>33127</v>
      </c>
      <c r="C23" s="31">
        <v>72584.913</v>
      </c>
      <c r="D23" s="6">
        <f t="shared" si="0"/>
        <v>0.007683713071612432</v>
      </c>
      <c r="E23" s="31">
        <v>72584.913</v>
      </c>
      <c r="F23" s="6">
        <f t="shared" si="1"/>
        <v>0.014278261419428293</v>
      </c>
      <c r="G23" s="31">
        <v>137.21</v>
      </c>
      <c r="H23" s="6">
        <f t="shared" si="2"/>
        <v>0.00020168112484123373</v>
      </c>
      <c r="I23" s="31">
        <v>136113.28</v>
      </c>
      <c r="J23" s="6">
        <f t="shared" si="3"/>
        <v>0.044446701647825916</v>
      </c>
      <c r="K23" s="26">
        <f t="shared" si="4"/>
        <v>281420.316</v>
      </c>
      <c r="L23" s="6">
        <f t="shared" si="5"/>
        <v>0.015400954388922434</v>
      </c>
    </row>
    <row r="24" spans="2:12" ht="12.75">
      <c r="B24" s="29">
        <v>33128</v>
      </c>
      <c r="C24" s="31">
        <v>3814.3226</v>
      </c>
      <c r="D24" s="6">
        <f t="shared" si="0"/>
        <v>0.00040377757869554403</v>
      </c>
      <c r="E24" s="31">
        <v>3814.3226</v>
      </c>
      <c r="F24" s="6">
        <f t="shared" si="1"/>
        <v>0.0007503197699063635</v>
      </c>
      <c r="G24" s="31">
        <v>0</v>
      </c>
      <c r="H24" s="6">
        <f t="shared" si="2"/>
        <v>0</v>
      </c>
      <c r="I24" s="31">
        <v>58667.4</v>
      </c>
      <c r="J24" s="6">
        <f t="shared" si="3"/>
        <v>0.019157369686878915</v>
      </c>
      <c r="K24" s="26">
        <f t="shared" si="4"/>
        <v>66296.04520000001</v>
      </c>
      <c r="L24" s="6">
        <f t="shared" si="5"/>
        <v>0.003628104689823247</v>
      </c>
    </row>
    <row r="25" spans="2:12" ht="12.75">
      <c r="B25" s="29">
        <v>33129</v>
      </c>
      <c r="C25" s="31">
        <v>127557.7519</v>
      </c>
      <c r="D25" s="6">
        <f t="shared" si="0"/>
        <v>0.01350304250773884</v>
      </c>
      <c r="E25" s="31">
        <v>127557.7519</v>
      </c>
      <c r="F25" s="6">
        <f t="shared" si="1"/>
        <v>0.025092031558993203</v>
      </c>
      <c r="G25" s="31">
        <v>315.77</v>
      </c>
      <c r="H25" s="6">
        <f t="shared" si="2"/>
        <v>0.0004641414531821031</v>
      </c>
      <c r="I25" s="31">
        <v>4680.93</v>
      </c>
      <c r="J25" s="6">
        <f t="shared" si="3"/>
        <v>0.00152852020864061</v>
      </c>
      <c r="K25" s="26">
        <f t="shared" si="4"/>
        <v>260112.2038</v>
      </c>
      <c r="L25" s="6">
        <f t="shared" si="5"/>
        <v>0.014234850716058099</v>
      </c>
    </row>
    <row r="26" spans="2:12" ht="12.75">
      <c r="B26" s="29">
        <v>33130</v>
      </c>
      <c r="C26" s="31">
        <v>166546.8725</v>
      </c>
      <c r="D26" s="6">
        <f t="shared" si="0"/>
        <v>0.017630363230777987</v>
      </c>
      <c r="E26" s="31">
        <v>166546.8725</v>
      </c>
      <c r="F26" s="6">
        <f t="shared" si="1"/>
        <v>0.032761626154228396</v>
      </c>
      <c r="G26" s="31">
        <v>18516.62</v>
      </c>
      <c r="H26" s="6">
        <f t="shared" si="2"/>
        <v>0.027217059615608812</v>
      </c>
      <c r="I26" s="31">
        <v>152573.33</v>
      </c>
      <c r="J26" s="6">
        <f t="shared" si="3"/>
        <v>0.04982159917037696</v>
      </c>
      <c r="K26" s="26">
        <f t="shared" si="4"/>
        <v>504183.69499999995</v>
      </c>
      <c r="L26" s="6">
        <f t="shared" si="5"/>
        <v>0.027591860462317794</v>
      </c>
    </row>
    <row r="27" spans="2:12" ht="12.75">
      <c r="B27" s="29">
        <v>33131</v>
      </c>
      <c r="C27" s="31">
        <v>753028.2527</v>
      </c>
      <c r="D27" s="6">
        <f t="shared" si="0"/>
        <v>0.0797142655329002</v>
      </c>
      <c r="E27" s="31">
        <v>753028.2527</v>
      </c>
      <c r="F27" s="6">
        <f t="shared" si="1"/>
        <v>0.14812905056820702</v>
      </c>
      <c r="G27" s="31">
        <v>157711.98</v>
      </c>
      <c r="H27" s="6">
        <f t="shared" si="2"/>
        <v>0.23181640935309494</v>
      </c>
      <c r="I27" s="31">
        <v>208098.15</v>
      </c>
      <c r="J27" s="6">
        <f t="shared" si="3"/>
        <v>0.06795278452267497</v>
      </c>
      <c r="K27" s="26">
        <f t="shared" si="4"/>
        <v>1871866.6353999998</v>
      </c>
      <c r="L27" s="6">
        <f t="shared" si="5"/>
        <v>0.10243941547539552</v>
      </c>
    </row>
    <row r="28" spans="2:12" ht="12.75">
      <c r="B28" s="29">
        <v>33132</v>
      </c>
      <c r="C28" s="31">
        <v>264726.1102</v>
      </c>
      <c r="D28" s="6">
        <f t="shared" si="0"/>
        <v>0.02802344714997252</v>
      </c>
      <c r="E28" s="31">
        <v>264726.1102</v>
      </c>
      <c r="F28" s="6">
        <f t="shared" si="1"/>
        <v>0.05207457651680291</v>
      </c>
      <c r="G28" s="31">
        <v>10140.3</v>
      </c>
      <c r="H28" s="6">
        <f t="shared" si="2"/>
        <v>0.014904942134156126</v>
      </c>
      <c r="I28" s="31">
        <v>162284.86</v>
      </c>
      <c r="J28" s="6">
        <f t="shared" si="3"/>
        <v>0.05299282152615232</v>
      </c>
      <c r="K28" s="26">
        <f t="shared" si="4"/>
        <v>701877.3804</v>
      </c>
      <c r="L28" s="6">
        <f t="shared" si="5"/>
        <v>0.03841080727859307</v>
      </c>
    </row>
    <row r="29" spans="2:12" ht="12.75">
      <c r="B29" s="29">
        <v>33133</v>
      </c>
      <c r="C29" s="31">
        <v>176802.7123</v>
      </c>
      <c r="D29" s="6">
        <f t="shared" si="0"/>
        <v>0.018716028654550323</v>
      </c>
      <c r="E29" s="31">
        <v>176802.7123</v>
      </c>
      <c r="F29" s="6">
        <f t="shared" si="1"/>
        <v>0.03477906415460428</v>
      </c>
      <c r="G29" s="31">
        <v>31861.55</v>
      </c>
      <c r="H29" s="6">
        <f t="shared" si="2"/>
        <v>0.04683239737034626</v>
      </c>
      <c r="I29" s="31">
        <v>84191.35</v>
      </c>
      <c r="J29" s="6">
        <f t="shared" si="3"/>
        <v>0.02749201117464577</v>
      </c>
      <c r="K29" s="26">
        <f t="shared" si="4"/>
        <v>469658.32460000005</v>
      </c>
      <c r="L29" s="6">
        <f t="shared" si="5"/>
        <v>0.02570243164513513</v>
      </c>
    </row>
    <row r="30" spans="2:12" ht="12.75">
      <c r="B30" s="29">
        <v>33134</v>
      </c>
      <c r="C30" s="31">
        <v>188805.8321</v>
      </c>
      <c r="D30" s="6">
        <f t="shared" si="0"/>
        <v>0.01998665811039041</v>
      </c>
      <c r="E30" s="31">
        <v>188805.8321</v>
      </c>
      <c r="F30" s="6">
        <f t="shared" si="1"/>
        <v>0.037140211606184415</v>
      </c>
      <c r="G30" s="31">
        <v>42819.93</v>
      </c>
      <c r="H30" s="6">
        <f t="shared" si="2"/>
        <v>0.06293981231705334</v>
      </c>
      <c r="I30" s="31">
        <v>148152.03</v>
      </c>
      <c r="J30" s="6">
        <f t="shared" si="3"/>
        <v>0.0483778590592318</v>
      </c>
      <c r="K30" s="26">
        <f t="shared" si="4"/>
        <v>568583.6242</v>
      </c>
      <c r="L30" s="6">
        <f t="shared" si="5"/>
        <v>0.03111619867057648</v>
      </c>
    </row>
    <row r="31" spans="2:12" ht="12.75">
      <c r="B31" s="29">
        <v>33135</v>
      </c>
      <c r="C31" s="31">
        <v>20655.5626</v>
      </c>
      <c r="D31" s="6">
        <f t="shared" si="0"/>
        <v>0.002186562052518116</v>
      </c>
      <c r="E31" s="31">
        <v>20655.5626</v>
      </c>
      <c r="F31" s="6">
        <f t="shared" si="1"/>
        <v>0.004063179390573437</v>
      </c>
      <c r="G31" s="31">
        <v>0</v>
      </c>
      <c r="H31" s="6">
        <f t="shared" si="2"/>
        <v>0</v>
      </c>
      <c r="I31" s="31">
        <v>59541.39</v>
      </c>
      <c r="J31" s="6">
        <f t="shared" si="3"/>
        <v>0.01944276412284566</v>
      </c>
      <c r="K31" s="26">
        <f t="shared" si="4"/>
        <v>100852.5152</v>
      </c>
      <c r="L31" s="6">
        <f t="shared" si="5"/>
        <v>0.0055192354577674</v>
      </c>
    </row>
    <row r="32" spans="2:12" ht="12.75">
      <c r="B32" s="29">
        <v>33136</v>
      </c>
      <c r="C32" s="31">
        <v>28640.537</v>
      </c>
      <c r="D32" s="6">
        <f t="shared" si="0"/>
        <v>0.003031837601360761</v>
      </c>
      <c r="E32" s="31">
        <v>28640.537</v>
      </c>
      <c r="F32" s="6">
        <f t="shared" si="1"/>
        <v>0.005633912855675787</v>
      </c>
      <c r="G32" s="31">
        <v>341.52</v>
      </c>
      <c r="H32" s="6">
        <f t="shared" si="2"/>
        <v>0.000501990654877765</v>
      </c>
      <c r="I32" s="31">
        <v>7399.73</v>
      </c>
      <c r="J32" s="6">
        <f t="shared" si="3"/>
        <v>0.0024163225776681514</v>
      </c>
      <c r="K32" s="26">
        <f t="shared" si="4"/>
        <v>65022.32399999999</v>
      </c>
      <c r="L32" s="6">
        <f t="shared" si="5"/>
        <v>0.003558399267044162</v>
      </c>
    </row>
    <row r="33" spans="2:12" ht="12.75">
      <c r="B33" s="29">
        <v>33137</v>
      </c>
      <c r="C33" s="31">
        <v>131731.0001</v>
      </c>
      <c r="D33" s="6">
        <f t="shared" si="0"/>
        <v>0.013944815328289346</v>
      </c>
      <c r="E33" s="31">
        <v>131731.0001</v>
      </c>
      <c r="F33" s="6">
        <f t="shared" si="1"/>
        <v>0.025912955995008695</v>
      </c>
      <c r="G33" s="31">
        <v>813.86</v>
      </c>
      <c r="H33" s="6">
        <f t="shared" si="2"/>
        <v>0.0011962699530885976</v>
      </c>
      <c r="I33" s="31">
        <v>129653.35</v>
      </c>
      <c r="J33" s="6">
        <f t="shared" si="3"/>
        <v>0.042337263234646545</v>
      </c>
      <c r="K33" s="26">
        <f t="shared" si="4"/>
        <v>393929.2102</v>
      </c>
      <c r="L33" s="6">
        <f t="shared" si="5"/>
        <v>0.021558094614442965</v>
      </c>
    </row>
    <row r="34" spans="2:12" ht="12.75">
      <c r="B34" s="29">
        <v>33138</v>
      </c>
      <c r="C34" s="31">
        <v>105801.0118</v>
      </c>
      <c r="D34" s="6">
        <f t="shared" si="0"/>
        <v>0.011199911713849972</v>
      </c>
      <c r="E34" s="31">
        <v>105801.0118</v>
      </c>
      <c r="F34" s="6">
        <f t="shared" si="1"/>
        <v>0.020812238280431876</v>
      </c>
      <c r="G34" s="31">
        <v>14816.22</v>
      </c>
      <c r="H34" s="6">
        <f t="shared" si="2"/>
        <v>0.021777945597953385</v>
      </c>
      <c r="I34" s="31">
        <v>39279.44</v>
      </c>
      <c r="J34" s="6">
        <f t="shared" si="3"/>
        <v>0.012826386599262609</v>
      </c>
      <c r="K34" s="26">
        <f t="shared" si="4"/>
        <v>265697.6836</v>
      </c>
      <c r="L34" s="6">
        <f t="shared" si="5"/>
        <v>0.014540520615313161</v>
      </c>
    </row>
    <row r="35" spans="2:12" ht="12.75">
      <c r="B35" s="29">
        <v>33139</v>
      </c>
      <c r="C35" s="31">
        <v>2535915.5601</v>
      </c>
      <c r="D35" s="6">
        <f t="shared" si="0"/>
        <v>0.2684476254403685</v>
      </c>
      <c r="E35" s="31">
        <v>417.455</v>
      </c>
      <c r="F35" s="6">
        <f t="shared" si="1"/>
        <v>8.211805145853709E-05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2536333.0151</v>
      </c>
      <c r="L35" s="6">
        <f t="shared" si="5"/>
        <v>0.13880287548491424</v>
      </c>
    </row>
    <row r="36" spans="2:12" ht="12.75">
      <c r="B36" s="29">
        <v>33140</v>
      </c>
      <c r="C36" s="31">
        <v>1661355.0877</v>
      </c>
      <c r="D36" s="6">
        <f t="shared" si="0"/>
        <v>0.17586816979377393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1661355.0877</v>
      </c>
      <c r="L36" s="6">
        <f t="shared" si="5"/>
        <v>0.0909190007784368</v>
      </c>
    </row>
    <row r="37" spans="2:12" ht="12.75">
      <c r="B37" s="29">
        <v>33141</v>
      </c>
      <c r="C37" s="31">
        <v>199866.2547</v>
      </c>
      <c r="D37" s="6">
        <f t="shared" si="0"/>
        <v>0.021157495274708255</v>
      </c>
      <c r="E37" s="31">
        <v>33722.0975</v>
      </c>
      <c r="F37" s="6">
        <f t="shared" si="1"/>
        <v>0.0066335124451612874</v>
      </c>
      <c r="G37" s="31">
        <v>12534.22</v>
      </c>
      <c r="H37" s="6">
        <f t="shared" si="2"/>
        <v>0.01842369789816696</v>
      </c>
      <c r="I37" s="31">
        <v>7276.12</v>
      </c>
      <c r="J37" s="6">
        <f t="shared" si="3"/>
        <v>0.0023759587219834765</v>
      </c>
      <c r="K37" s="26">
        <f t="shared" si="4"/>
        <v>253398.6922</v>
      </c>
      <c r="L37" s="6">
        <f t="shared" si="5"/>
        <v>0.013867448364263776</v>
      </c>
    </row>
    <row r="38" spans="2:12" ht="12.75">
      <c r="B38" s="29">
        <v>33142</v>
      </c>
      <c r="C38" s="31">
        <v>152247.6983</v>
      </c>
      <c r="D38" s="6">
        <f t="shared" si="0"/>
        <v>0.01611667743613078</v>
      </c>
      <c r="E38" s="31">
        <v>152247.6983</v>
      </c>
      <c r="F38" s="6">
        <f t="shared" si="1"/>
        <v>0.029948819210317827</v>
      </c>
      <c r="G38" s="31">
        <v>7893.06</v>
      </c>
      <c r="H38" s="6">
        <f t="shared" si="2"/>
        <v>0.011601787181979071</v>
      </c>
      <c r="I38" s="31">
        <v>32218.78</v>
      </c>
      <c r="J38" s="6">
        <f t="shared" si="3"/>
        <v>0.010520784614968802</v>
      </c>
      <c r="K38" s="26">
        <f t="shared" si="4"/>
        <v>344607.23659999995</v>
      </c>
      <c r="L38" s="6">
        <f t="shared" si="5"/>
        <v>0.018858909720537734</v>
      </c>
    </row>
    <row r="39" spans="2:12" ht="12.75">
      <c r="B39" s="29">
        <v>33143</v>
      </c>
      <c r="C39" s="31">
        <v>31600.7405</v>
      </c>
      <c r="D39" s="6">
        <f t="shared" si="0"/>
        <v>0.0033451996126589337</v>
      </c>
      <c r="E39" s="31">
        <v>31600.7405</v>
      </c>
      <c r="F39" s="6">
        <f t="shared" si="1"/>
        <v>0.006216217878590212</v>
      </c>
      <c r="G39" s="31">
        <v>0</v>
      </c>
      <c r="H39" s="6">
        <f t="shared" si="2"/>
        <v>0</v>
      </c>
      <c r="I39" s="31">
        <v>57487</v>
      </c>
      <c r="J39" s="6">
        <f t="shared" si="3"/>
        <v>0.018771919519010697</v>
      </c>
      <c r="K39" s="26">
        <f t="shared" si="4"/>
        <v>120688.481</v>
      </c>
      <c r="L39" s="6">
        <f t="shared" si="5"/>
        <v>0.006604774728308285</v>
      </c>
    </row>
    <row r="40" spans="2:12" ht="12.75">
      <c r="B40" s="29">
        <v>33144</v>
      </c>
      <c r="C40" s="31">
        <v>19181.0222</v>
      </c>
      <c r="D40" s="6">
        <f t="shared" si="0"/>
        <v>0.002030469761739995</v>
      </c>
      <c r="E40" s="31">
        <v>19181.0222</v>
      </c>
      <c r="F40" s="6">
        <f t="shared" si="1"/>
        <v>0.0037731208586480993</v>
      </c>
      <c r="G40" s="31">
        <v>444.24</v>
      </c>
      <c r="H40" s="6">
        <f t="shared" si="2"/>
        <v>0.0006529758975254695</v>
      </c>
      <c r="I40" s="31">
        <v>34662.29</v>
      </c>
      <c r="J40" s="6">
        <f t="shared" si="3"/>
        <v>0.011318693238899393</v>
      </c>
      <c r="K40" s="26">
        <f t="shared" si="4"/>
        <v>73468.5744</v>
      </c>
      <c r="L40" s="6">
        <f t="shared" si="5"/>
        <v>0.004020627151003393</v>
      </c>
    </row>
    <row r="41" spans="2:12" ht="12.75">
      <c r="B41" s="29">
        <v>33145</v>
      </c>
      <c r="C41" s="31">
        <v>29900.7889</v>
      </c>
      <c r="D41" s="6">
        <f t="shared" si="0"/>
        <v>0.0031652456829762117</v>
      </c>
      <c r="E41" s="31">
        <v>29900.7889</v>
      </c>
      <c r="F41" s="6">
        <f t="shared" si="1"/>
        <v>0.005881818451188882</v>
      </c>
      <c r="G41" s="31">
        <v>0</v>
      </c>
      <c r="H41" s="6">
        <f t="shared" si="2"/>
        <v>0</v>
      </c>
      <c r="I41" s="31">
        <v>38668.64</v>
      </c>
      <c r="J41" s="6">
        <f t="shared" si="3"/>
        <v>0.012626934750284374</v>
      </c>
      <c r="K41" s="26">
        <f t="shared" si="4"/>
        <v>98470.2178</v>
      </c>
      <c r="L41" s="6">
        <f t="shared" si="5"/>
        <v>0.005388862305893573</v>
      </c>
    </row>
    <row r="42" spans="2:12" ht="12.75">
      <c r="B42" s="29">
        <v>33146</v>
      </c>
      <c r="C42" s="31">
        <v>31227.7464</v>
      </c>
      <c r="D42" s="6">
        <f t="shared" si="0"/>
        <v>0.0033057151037802868</v>
      </c>
      <c r="E42" s="31">
        <v>31227.7464</v>
      </c>
      <c r="F42" s="6">
        <f t="shared" si="1"/>
        <v>0.00614284578172341</v>
      </c>
      <c r="G42" s="31">
        <v>12947.81</v>
      </c>
      <c r="H42" s="6">
        <f t="shared" si="2"/>
        <v>0.019031622221635264</v>
      </c>
      <c r="I42" s="31">
        <v>73443.69</v>
      </c>
      <c r="J42" s="6">
        <f t="shared" si="3"/>
        <v>0.023982448864250543</v>
      </c>
      <c r="K42" s="26">
        <f t="shared" si="4"/>
        <v>148846.9928</v>
      </c>
      <c r="L42" s="6">
        <f t="shared" si="5"/>
        <v>0.008145772059473724</v>
      </c>
    </row>
    <row r="43" spans="2:12" ht="12.75">
      <c r="B43" s="29">
        <v>33147</v>
      </c>
      <c r="C43" s="31">
        <v>7175.9718</v>
      </c>
      <c r="D43" s="6">
        <f t="shared" si="0"/>
        <v>0.0007596359359304074</v>
      </c>
      <c r="E43" s="31">
        <v>7175.9718</v>
      </c>
      <c r="F43" s="6">
        <f t="shared" si="1"/>
        <v>0.0014115936365294726</v>
      </c>
      <c r="G43" s="31">
        <v>78.68</v>
      </c>
      <c r="H43" s="6">
        <f t="shared" si="2"/>
        <v>0.00011564952191901662</v>
      </c>
      <c r="I43" s="31">
        <v>0</v>
      </c>
      <c r="J43" s="6">
        <f t="shared" si="3"/>
        <v>0</v>
      </c>
      <c r="K43" s="26">
        <f t="shared" si="4"/>
        <v>14430.6236</v>
      </c>
      <c r="L43" s="6">
        <f t="shared" si="5"/>
        <v>0.0007897275471302778</v>
      </c>
    </row>
    <row r="44" spans="2:12" ht="12.75">
      <c r="B44" s="29">
        <v>33149</v>
      </c>
      <c r="C44" s="31">
        <v>153652.2527</v>
      </c>
      <c r="D44" s="6">
        <f t="shared" si="0"/>
        <v>0.016265361130262522</v>
      </c>
      <c r="E44" s="31">
        <v>153652.2527</v>
      </c>
      <c r="F44" s="6">
        <f t="shared" si="1"/>
        <v>0.030225110715978356</v>
      </c>
      <c r="G44" s="31">
        <v>48727.5</v>
      </c>
      <c r="H44" s="6">
        <f t="shared" si="2"/>
        <v>0.07162318351943164</v>
      </c>
      <c r="I44" s="31">
        <v>48964.43</v>
      </c>
      <c r="J44" s="6">
        <f t="shared" si="3"/>
        <v>0.015988942530558787</v>
      </c>
      <c r="K44" s="26">
        <f t="shared" si="4"/>
        <v>404996.4354</v>
      </c>
      <c r="L44" s="6">
        <f t="shared" si="5"/>
        <v>0.02216375746401895</v>
      </c>
    </row>
    <row r="45" spans="2:12" ht="12.75">
      <c r="B45" s="29">
        <v>33150</v>
      </c>
      <c r="C45" s="31">
        <v>21062.9401</v>
      </c>
      <c r="D45" s="6">
        <f t="shared" si="0"/>
        <v>0.0022296863285206346</v>
      </c>
      <c r="E45" s="31">
        <v>21062.9401</v>
      </c>
      <c r="F45" s="6">
        <f t="shared" si="1"/>
        <v>0.0041433150854580355</v>
      </c>
      <c r="G45" s="31">
        <v>256.9</v>
      </c>
      <c r="H45" s="6">
        <f t="shared" si="2"/>
        <v>0.00037761009381031223</v>
      </c>
      <c r="I45" s="31">
        <v>0</v>
      </c>
      <c r="J45" s="6">
        <f t="shared" si="3"/>
        <v>0</v>
      </c>
      <c r="K45" s="26">
        <f t="shared" si="4"/>
        <v>42382.7802</v>
      </c>
      <c r="L45" s="6">
        <f t="shared" si="5"/>
        <v>0.0023194319230880433</v>
      </c>
    </row>
    <row r="46" spans="2:12" ht="12.75">
      <c r="B46" s="29">
        <v>33154</v>
      </c>
      <c r="C46" s="31">
        <v>22508.4759</v>
      </c>
      <c r="D46" s="6">
        <f t="shared" si="0"/>
        <v>0.0023827082426192813</v>
      </c>
      <c r="E46" s="31">
        <v>22508.4759</v>
      </c>
      <c r="F46" s="6">
        <f t="shared" si="1"/>
        <v>0.004427668089277748</v>
      </c>
      <c r="G46" s="31">
        <v>5908.04</v>
      </c>
      <c r="H46" s="6">
        <f t="shared" si="2"/>
        <v>0.008684062042176244</v>
      </c>
      <c r="I46" s="31">
        <v>837.78</v>
      </c>
      <c r="J46" s="6">
        <f t="shared" si="3"/>
        <v>0.0002735703504207348</v>
      </c>
      <c r="K46" s="26">
        <f t="shared" si="4"/>
        <v>51762.7718</v>
      </c>
      <c r="L46" s="6">
        <f t="shared" si="5"/>
        <v>0.002832759549370986</v>
      </c>
    </row>
    <row r="47" spans="2:12" ht="12.75">
      <c r="B47" s="29">
        <v>33155</v>
      </c>
      <c r="C47" s="31">
        <v>6676.2229</v>
      </c>
      <c r="D47" s="6">
        <f t="shared" si="0"/>
        <v>0.0007067333836403201</v>
      </c>
      <c r="E47" s="31">
        <v>6676.2229</v>
      </c>
      <c r="F47" s="6">
        <f t="shared" si="1"/>
        <v>0.0013132874576921195</v>
      </c>
      <c r="G47" s="31">
        <v>0</v>
      </c>
      <c r="H47" s="6">
        <f t="shared" si="2"/>
        <v>0</v>
      </c>
      <c r="I47" s="31">
        <v>54174.23</v>
      </c>
      <c r="J47" s="6">
        <f t="shared" si="3"/>
        <v>0.017690161002737577</v>
      </c>
      <c r="K47" s="26">
        <f t="shared" si="4"/>
        <v>67526.6758</v>
      </c>
      <c r="L47" s="6">
        <f t="shared" si="5"/>
        <v>0.003695451944668246</v>
      </c>
    </row>
    <row r="48" spans="2:12" ht="12.75">
      <c r="B48" s="29">
        <v>33156</v>
      </c>
      <c r="C48" s="31">
        <v>44137.9719</v>
      </c>
      <c r="D48" s="6">
        <f t="shared" si="0"/>
        <v>0.004672369196646859</v>
      </c>
      <c r="E48" s="31">
        <v>44137.9719</v>
      </c>
      <c r="F48" s="6">
        <f t="shared" si="1"/>
        <v>0.008682431035104774</v>
      </c>
      <c r="G48" s="31">
        <v>2932.11</v>
      </c>
      <c r="H48" s="6">
        <f t="shared" si="2"/>
        <v>0.0043098261275288235</v>
      </c>
      <c r="I48" s="31">
        <v>89057.36</v>
      </c>
      <c r="J48" s="6">
        <f t="shared" si="3"/>
        <v>0.029080967775245926</v>
      </c>
      <c r="K48" s="26">
        <f t="shared" si="4"/>
        <v>180265.41379999998</v>
      </c>
      <c r="L48" s="6">
        <f t="shared" si="5"/>
        <v>0.009865170558027618</v>
      </c>
    </row>
    <row r="49" spans="2:12" ht="12.75">
      <c r="B49" s="29">
        <v>33157</v>
      </c>
      <c r="C49" s="31">
        <v>4691.721</v>
      </c>
      <c r="D49" s="6">
        <f t="shared" si="0"/>
        <v>0.0004966574524386156</v>
      </c>
      <c r="E49" s="31">
        <v>4691.721</v>
      </c>
      <c r="F49" s="6">
        <f t="shared" si="1"/>
        <v>0.0009229138146796638</v>
      </c>
      <c r="G49" s="31">
        <v>0</v>
      </c>
      <c r="H49" s="6">
        <f t="shared" si="2"/>
        <v>0</v>
      </c>
      <c r="I49" s="31">
        <v>22199.83</v>
      </c>
      <c r="J49" s="6">
        <f t="shared" si="3"/>
        <v>0.007249176719879613</v>
      </c>
      <c r="K49" s="26">
        <f t="shared" si="4"/>
        <v>31583.272</v>
      </c>
      <c r="L49" s="6">
        <f t="shared" si="5"/>
        <v>0.0017284201028504676</v>
      </c>
    </row>
    <row r="50" spans="2:12" ht="12.75">
      <c r="B50" s="29">
        <v>33158</v>
      </c>
      <c r="C50" s="31">
        <v>122.675</v>
      </c>
      <c r="D50" s="6">
        <f t="shared" si="0"/>
        <v>1.298616285535887E-05</v>
      </c>
      <c r="E50" s="31">
        <v>122.675</v>
      </c>
      <c r="F50" s="6">
        <f t="shared" si="1"/>
        <v>2.413153983705079E-05</v>
      </c>
      <c r="G50" s="31">
        <v>0</v>
      </c>
      <c r="H50" s="6">
        <f t="shared" si="2"/>
        <v>0</v>
      </c>
      <c r="I50" s="31">
        <v>770.85</v>
      </c>
      <c r="J50" s="6">
        <f t="shared" si="3"/>
        <v>0.0002517148948671769</v>
      </c>
      <c r="K50" s="26">
        <f t="shared" si="4"/>
        <v>1016.2</v>
      </c>
      <c r="L50" s="6">
        <f t="shared" si="5"/>
        <v>5.561236684142938E-05</v>
      </c>
    </row>
    <row r="51" spans="2:12" ht="12.75">
      <c r="B51" s="29">
        <v>33160</v>
      </c>
      <c r="C51" s="31">
        <v>421345.6539</v>
      </c>
      <c r="D51" s="6">
        <f t="shared" si="0"/>
        <v>0.04460292056199775</v>
      </c>
      <c r="E51" s="31">
        <v>421345.6539</v>
      </c>
      <c r="F51" s="6">
        <f t="shared" si="1"/>
        <v>0.08288338644594305</v>
      </c>
      <c r="G51" s="31">
        <v>144916.19</v>
      </c>
      <c r="H51" s="6">
        <f t="shared" si="2"/>
        <v>0.21300823705929559</v>
      </c>
      <c r="I51" s="31">
        <v>129097.18</v>
      </c>
      <c r="J51" s="6">
        <f t="shared" si="3"/>
        <v>0.042155650374714936</v>
      </c>
      <c r="K51" s="26">
        <f t="shared" si="4"/>
        <v>1116704.6778</v>
      </c>
      <c r="L51" s="6">
        <f t="shared" si="5"/>
        <v>0.061112566616171815</v>
      </c>
    </row>
    <row r="52" spans="2:12" ht="12.75">
      <c r="B52" s="29">
        <v>33161</v>
      </c>
      <c r="C52" s="31">
        <v>21246.7581</v>
      </c>
      <c r="D52" s="6">
        <f t="shared" si="0"/>
        <v>0.0022491449833708186</v>
      </c>
      <c r="E52" s="31">
        <v>21246.7581</v>
      </c>
      <c r="F52" s="6">
        <f t="shared" si="1"/>
        <v>0.0041794741348957125</v>
      </c>
      <c r="G52" s="31">
        <v>0</v>
      </c>
      <c r="H52" s="6">
        <f t="shared" si="2"/>
        <v>0</v>
      </c>
      <c r="I52" s="31">
        <v>2541.05</v>
      </c>
      <c r="J52" s="6">
        <f t="shared" si="3"/>
        <v>0.0008297595298725301</v>
      </c>
      <c r="K52" s="26">
        <f t="shared" si="4"/>
        <v>45034.5662</v>
      </c>
      <c r="L52" s="6">
        <f t="shared" si="5"/>
        <v>0.0024645530565430393</v>
      </c>
    </row>
    <row r="53" spans="2:12" ht="12.75">
      <c r="B53" s="29">
        <v>33162</v>
      </c>
      <c r="C53" s="31">
        <v>12218.4513</v>
      </c>
      <c r="D53" s="6">
        <f t="shared" si="0"/>
        <v>0.0012934240751748221</v>
      </c>
      <c r="E53" s="31">
        <v>12218.4513</v>
      </c>
      <c r="F53" s="6">
        <f t="shared" si="1"/>
        <v>0.0024035055577176687</v>
      </c>
      <c r="G53" s="31">
        <v>0</v>
      </c>
      <c r="H53" s="6">
        <f t="shared" si="2"/>
        <v>0</v>
      </c>
      <c r="I53" s="31">
        <v>3519.96</v>
      </c>
      <c r="J53" s="6">
        <f t="shared" si="3"/>
        <v>0.0011494147516853705</v>
      </c>
      <c r="K53" s="26">
        <f t="shared" si="4"/>
        <v>27956.8626</v>
      </c>
      <c r="L53" s="6">
        <f t="shared" si="5"/>
        <v>0.0015299619156136954</v>
      </c>
    </row>
    <row r="54" spans="2:12" ht="12.75">
      <c r="B54" s="29">
        <v>33165</v>
      </c>
      <c r="C54" s="31">
        <v>4873.9065</v>
      </c>
      <c r="D54" s="6">
        <f t="shared" si="0"/>
        <v>0.0005159432936685727</v>
      </c>
      <c r="E54" s="31">
        <v>4873.9065</v>
      </c>
      <c r="F54" s="6">
        <f t="shared" si="1"/>
        <v>0.0009587517331714758</v>
      </c>
      <c r="G54" s="31">
        <v>0</v>
      </c>
      <c r="H54" s="6">
        <f t="shared" si="2"/>
        <v>0</v>
      </c>
      <c r="I54" s="31">
        <v>42312.3</v>
      </c>
      <c r="J54" s="6">
        <f t="shared" si="3"/>
        <v>0.013816742746433741</v>
      </c>
      <c r="K54" s="26">
        <f t="shared" si="4"/>
        <v>52060.113000000005</v>
      </c>
      <c r="L54" s="6">
        <f t="shared" si="5"/>
        <v>0.0028490317870126618</v>
      </c>
    </row>
    <row r="55" spans="2:12" ht="12.75">
      <c r="B55" s="29">
        <v>33166</v>
      </c>
      <c r="C55" s="31">
        <v>345050.3656</v>
      </c>
      <c r="D55" s="6">
        <f t="shared" si="0"/>
        <v>0.036526433592685696</v>
      </c>
      <c r="E55" s="31">
        <v>345050.3656</v>
      </c>
      <c r="F55" s="6">
        <f t="shared" si="1"/>
        <v>0.06787525284911629</v>
      </c>
      <c r="G55" s="31">
        <v>7616.75</v>
      </c>
      <c r="H55" s="6">
        <f t="shared" si="2"/>
        <v>0.011195646874385737</v>
      </c>
      <c r="I55" s="31">
        <v>36616.53</v>
      </c>
      <c r="J55" s="6">
        <f t="shared" si="3"/>
        <v>0.011956834662192162</v>
      </c>
      <c r="K55" s="26">
        <f t="shared" si="4"/>
        <v>734334.0112000001</v>
      </c>
      <c r="L55" s="6">
        <f t="shared" si="5"/>
        <v>0.040187022648093595</v>
      </c>
    </row>
    <row r="56" spans="2:12" ht="12.75">
      <c r="B56" s="29">
        <v>33167</v>
      </c>
      <c r="C56" s="31">
        <v>908.3253</v>
      </c>
      <c r="D56" s="6">
        <f t="shared" si="0"/>
        <v>9.615374176843449E-05</v>
      </c>
      <c r="E56" s="31">
        <v>908.3253</v>
      </c>
      <c r="F56" s="6">
        <f t="shared" si="1"/>
        <v>0.0001786777107149061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1816.6506</v>
      </c>
      <c r="L56" s="6">
        <f t="shared" si="5"/>
        <v>9.941767328272268E-05</v>
      </c>
    </row>
    <row r="57" spans="2:12" ht="12.75">
      <c r="B57" s="29">
        <v>33168</v>
      </c>
      <c r="C57" s="31">
        <v>4018.4296</v>
      </c>
      <c r="D57" s="6">
        <f t="shared" si="0"/>
        <v>0.0004253839919168095</v>
      </c>
      <c r="E57" s="31">
        <v>4018.4296</v>
      </c>
      <c r="F57" s="6">
        <f t="shared" si="1"/>
        <v>0.0007904698917854825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8036.8592</v>
      </c>
      <c r="L57" s="6">
        <f t="shared" si="5"/>
        <v>0.00043982361944825495</v>
      </c>
    </row>
    <row r="58" spans="2:12" ht="12.75">
      <c r="B58" s="29">
        <v>33169</v>
      </c>
      <c r="C58" s="31">
        <v>27663.1911</v>
      </c>
      <c r="D58" s="6">
        <f t="shared" si="0"/>
        <v>0.0029283774585165197</v>
      </c>
      <c r="E58" s="31">
        <v>27663.1911</v>
      </c>
      <c r="F58" s="6">
        <f t="shared" si="1"/>
        <v>0.005441658023636428</v>
      </c>
      <c r="G58" s="31">
        <v>0</v>
      </c>
      <c r="H58" s="6">
        <f t="shared" si="2"/>
        <v>0</v>
      </c>
      <c r="I58" s="31">
        <v>46903.79</v>
      </c>
      <c r="J58" s="6">
        <f t="shared" si="3"/>
        <v>0.015316057039271119</v>
      </c>
      <c r="K58" s="26">
        <f t="shared" si="4"/>
        <v>102230.1722</v>
      </c>
      <c r="L58" s="6">
        <f t="shared" si="5"/>
        <v>0.005594628851258508</v>
      </c>
    </row>
    <row r="59" spans="2:12" ht="12.75">
      <c r="B59" s="29">
        <v>33170</v>
      </c>
      <c r="C59" s="31">
        <v>4495.4458</v>
      </c>
      <c r="D59" s="6">
        <f t="shared" si="0"/>
        <v>0.0004758800999897212</v>
      </c>
      <c r="E59" s="31">
        <v>4495.4458</v>
      </c>
      <c r="F59" s="6">
        <f t="shared" si="1"/>
        <v>0.0008843042951538836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8990.8916</v>
      </c>
      <c r="L59" s="6">
        <f t="shared" si="5"/>
        <v>0.0004920338141022692</v>
      </c>
    </row>
    <row r="60" spans="2:12" ht="12.75">
      <c r="B60" s="29">
        <v>33172</v>
      </c>
      <c r="C60" s="31">
        <v>211068.1628</v>
      </c>
      <c r="D60" s="6">
        <f t="shared" si="0"/>
        <v>0.02234330984880537</v>
      </c>
      <c r="E60" s="31">
        <v>211068.1628</v>
      </c>
      <c r="F60" s="6">
        <f t="shared" si="1"/>
        <v>0.041519460191084746</v>
      </c>
      <c r="G60" s="31">
        <v>4385.7</v>
      </c>
      <c r="H60" s="6">
        <f t="shared" si="2"/>
        <v>0.006446417237928713</v>
      </c>
      <c r="I60" s="31">
        <v>134043.69</v>
      </c>
      <c r="J60" s="6">
        <f t="shared" si="3"/>
        <v>0.04377089360570597</v>
      </c>
      <c r="K60" s="26">
        <f t="shared" si="4"/>
        <v>560565.7156</v>
      </c>
      <c r="L60" s="6">
        <f t="shared" si="5"/>
        <v>0.030677412138039335</v>
      </c>
    </row>
    <row r="61" spans="2:12" ht="12.75">
      <c r="B61" s="29">
        <v>33173</v>
      </c>
      <c r="C61" s="31">
        <v>1657.1652</v>
      </c>
      <c r="D61" s="6">
        <f t="shared" si="0"/>
        <v>0.0001754246355445963</v>
      </c>
      <c r="E61" s="31">
        <v>1657.1652</v>
      </c>
      <c r="F61" s="6">
        <f t="shared" si="1"/>
        <v>0.0003259828656235927</v>
      </c>
      <c r="G61" s="31">
        <v>0</v>
      </c>
      <c r="H61" s="6">
        <f t="shared" si="2"/>
        <v>0</v>
      </c>
      <c r="I61" s="31">
        <v>18776.31</v>
      </c>
      <c r="J61" s="6">
        <f t="shared" si="3"/>
        <v>0.006131253677944506</v>
      </c>
      <c r="K61" s="26">
        <f t="shared" si="4"/>
        <v>22090.6404</v>
      </c>
      <c r="L61" s="6">
        <f t="shared" si="5"/>
        <v>0.001208928161471069</v>
      </c>
    </row>
    <row r="62" spans="2:12" ht="12.75">
      <c r="B62" s="29">
        <v>33174</v>
      </c>
      <c r="C62" s="31">
        <v>1640.2362</v>
      </c>
      <c r="D62" s="6">
        <f t="shared" si="0"/>
        <v>0.00017363256094929679</v>
      </c>
      <c r="E62" s="31">
        <v>1640.2362</v>
      </c>
      <c r="F62" s="6">
        <f t="shared" si="1"/>
        <v>0.00032265274263275167</v>
      </c>
      <c r="G62" s="31">
        <v>0</v>
      </c>
      <c r="H62" s="6">
        <f t="shared" si="2"/>
        <v>0</v>
      </c>
      <c r="I62" s="31">
        <v>23597.93</v>
      </c>
      <c r="J62" s="6">
        <f t="shared" si="3"/>
        <v>0.00770571507950055</v>
      </c>
      <c r="K62" s="26">
        <f t="shared" si="4"/>
        <v>26878.4024</v>
      </c>
      <c r="L62" s="6">
        <f t="shared" si="5"/>
        <v>0.0014709423089749615</v>
      </c>
    </row>
    <row r="63" spans="2:12" ht="12.75">
      <c r="B63" s="29">
        <v>33175</v>
      </c>
      <c r="C63" s="31">
        <v>16495.8656</v>
      </c>
      <c r="D63" s="6">
        <f t="shared" si="0"/>
        <v>0.001746223738509983</v>
      </c>
      <c r="E63" s="31">
        <v>16495.8656</v>
      </c>
      <c r="F63" s="6">
        <f t="shared" si="1"/>
        <v>0.003244920626639786</v>
      </c>
      <c r="G63" s="31">
        <v>0</v>
      </c>
      <c r="H63" s="6">
        <f t="shared" si="2"/>
        <v>0</v>
      </c>
      <c r="I63" s="31">
        <v>45493.1</v>
      </c>
      <c r="J63" s="6">
        <f t="shared" si="3"/>
        <v>0.014855407515965445</v>
      </c>
      <c r="K63" s="26">
        <f t="shared" si="4"/>
        <v>78484.8312</v>
      </c>
      <c r="L63" s="6">
        <f t="shared" si="5"/>
        <v>0.004295145861230134</v>
      </c>
    </row>
    <row r="64" spans="2:12" ht="12.75">
      <c r="B64" s="29">
        <v>33176</v>
      </c>
      <c r="C64" s="31">
        <v>36443.8921</v>
      </c>
      <c r="D64" s="6">
        <f t="shared" si="0"/>
        <v>0.0038578872459239986</v>
      </c>
      <c r="E64" s="31">
        <v>36443.8921</v>
      </c>
      <c r="F64" s="6">
        <f t="shared" si="1"/>
        <v>0.0071689197801371955</v>
      </c>
      <c r="G64" s="31">
        <v>446.32</v>
      </c>
      <c r="H64" s="6">
        <f t="shared" si="2"/>
        <v>0.0006560332310993327</v>
      </c>
      <c r="I64" s="31">
        <v>82107.81</v>
      </c>
      <c r="J64" s="6">
        <f t="shared" si="3"/>
        <v>0.02681164787173138</v>
      </c>
      <c r="K64" s="26">
        <f t="shared" si="4"/>
        <v>155441.9142</v>
      </c>
      <c r="L64" s="6">
        <f t="shared" si="5"/>
        <v>0.008506684466664426</v>
      </c>
    </row>
    <row r="65" spans="2:12" ht="12.75">
      <c r="B65" s="29">
        <v>33177</v>
      </c>
      <c r="C65" s="31">
        <v>8162.0107</v>
      </c>
      <c r="D65" s="6">
        <f t="shared" si="0"/>
        <v>0.0008640163046862168</v>
      </c>
      <c r="E65" s="31">
        <v>8162.0107</v>
      </c>
      <c r="F65" s="6">
        <f t="shared" si="1"/>
        <v>0.0016055584785611152</v>
      </c>
      <c r="G65" s="31">
        <v>0</v>
      </c>
      <c r="H65" s="6">
        <f t="shared" si="2"/>
        <v>0</v>
      </c>
      <c r="I65" s="31">
        <v>14771.29</v>
      </c>
      <c r="J65" s="6">
        <f t="shared" si="3"/>
        <v>0.004823446467409459</v>
      </c>
      <c r="K65" s="26">
        <f t="shared" si="4"/>
        <v>31095.3114</v>
      </c>
      <c r="L65" s="6">
        <f t="shared" si="5"/>
        <v>0.001701716064382288</v>
      </c>
    </row>
    <row r="66" spans="2:12" ht="12.75">
      <c r="B66" s="29">
        <v>33178</v>
      </c>
      <c r="C66" s="31">
        <v>143456.9625</v>
      </c>
      <c r="D66" s="6">
        <f t="shared" si="0"/>
        <v>0.015186105382189608</v>
      </c>
      <c r="E66" s="31">
        <v>143456.9625</v>
      </c>
      <c r="F66" s="6">
        <f t="shared" si="1"/>
        <v>0.02821958349680906</v>
      </c>
      <c r="G66" s="31">
        <v>22866.82</v>
      </c>
      <c r="H66" s="6">
        <f t="shared" si="2"/>
        <v>0.03361129640071438</v>
      </c>
      <c r="I66" s="31">
        <v>72950.77</v>
      </c>
      <c r="J66" s="6">
        <f t="shared" si="3"/>
        <v>0.02382148978534034</v>
      </c>
      <c r="K66" s="26">
        <f t="shared" si="4"/>
        <v>382731.515</v>
      </c>
      <c r="L66" s="6">
        <f t="shared" si="5"/>
        <v>0.020945291688600702</v>
      </c>
    </row>
    <row r="67" spans="2:12" ht="12.75">
      <c r="B67" s="29">
        <v>33179</v>
      </c>
      <c r="C67" s="31">
        <v>15792.0347</v>
      </c>
      <c r="D67" s="6">
        <f t="shared" si="0"/>
        <v>0.0016717174194552952</v>
      </c>
      <c r="E67" s="31">
        <v>15792.0347</v>
      </c>
      <c r="F67" s="6">
        <f t="shared" si="1"/>
        <v>0.0031064692437019637</v>
      </c>
      <c r="G67" s="31">
        <v>0</v>
      </c>
      <c r="H67" s="6">
        <f t="shared" si="2"/>
        <v>0</v>
      </c>
      <c r="I67" s="31">
        <v>324.27</v>
      </c>
      <c r="J67" s="6">
        <f t="shared" si="3"/>
        <v>0.00010588777188633255</v>
      </c>
      <c r="K67" s="26">
        <f t="shared" si="4"/>
        <v>31908.3394</v>
      </c>
      <c r="L67" s="6">
        <f t="shared" si="5"/>
        <v>0.0017462096792104258</v>
      </c>
    </row>
    <row r="68" spans="2:12" ht="12.75">
      <c r="B68" s="29">
        <v>33180</v>
      </c>
      <c r="C68" s="31">
        <v>258516.9654</v>
      </c>
      <c r="D68" s="6">
        <f aca="true" t="shared" si="6" ref="D68:D89">+C68/$C$90</f>
        <v>0.027366157844365795</v>
      </c>
      <c r="E68" s="31">
        <v>258516.9654</v>
      </c>
      <c r="F68" s="6">
        <f aca="true" t="shared" si="7" ref="F68:F89">+E68/$E$90</f>
        <v>0.050853168527439006</v>
      </c>
      <c r="G68" s="31">
        <v>63336.97</v>
      </c>
      <c r="H68" s="6">
        <f aca="true" t="shared" si="8" ref="H68:H89">+G68/$G$90</f>
        <v>0.09309723309988685</v>
      </c>
      <c r="I68" s="31">
        <v>108039.79</v>
      </c>
      <c r="J68" s="6">
        <f aca="true" t="shared" si="9" ref="J68:J89">+I68/$I$90</f>
        <v>0.03527952828867077</v>
      </c>
      <c r="K68" s="26">
        <f aca="true" t="shared" si="10" ref="K68:K89">+C68+E68+G68+I68</f>
        <v>688410.6908</v>
      </c>
      <c r="L68" s="6">
        <f aca="true" t="shared" si="11" ref="L68:L89">+K68/$K$90</f>
        <v>0.03767383179918462</v>
      </c>
    </row>
    <row r="69" spans="2:12" ht="12.75">
      <c r="B69" s="29">
        <v>33181</v>
      </c>
      <c r="C69" s="31">
        <v>23414.9834</v>
      </c>
      <c r="D69" s="6">
        <f t="shared" si="6"/>
        <v>0.002478669555230687</v>
      </c>
      <c r="E69" s="31">
        <v>23414.9834</v>
      </c>
      <c r="F69" s="6">
        <f t="shared" si="7"/>
        <v>0.004605988218471432</v>
      </c>
      <c r="G69" s="31">
        <v>0</v>
      </c>
      <c r="H69" s="6">
        <f t="shared" si="8"/>
        <v>0</v>
      </c>
      <c r="I69" s="31">
        <v>35823.52</v>
      </c>
      <c r="J69" s="6">
        <f t="shared" si="9"/>
        <v>0.011697883596772663</v>
      </c>
      <c r="K69" s="26">
        <f t="shared" si="10"/>
        <v>82653.4868</v>
      </c>
      <c r="L69" s="6">
        <f t="shared" si="11"/>
        <v>0.004523278910298013</v>
      </c>
    </row>
    <row r="70" spans="2:12" ht="12.75">
      <c r="B70" s="29">
        <v>33182</v>
      </c>
      <c r="C70" s="31">
        <v>1643.6274</v>
      </c>
      <c r="D70" s="6">
        <f t="shared" si="6"/>
        <v>0.00017399154750299633</v>
      </c>
      <c r="E70" s="31">
        <v>1643.6274</v>
      </c>
      <c r="F70" s="6">
        <f t="shared" si="7"/>
        <v>0.0003233198294711083</v>
      </c>
      <c r="G70" s="31">
        <v>0</v>
      </c>
      <c r="H70" s="6">
        <f t="shared" si="8"/>
        <v>0</v>
      </c>
      <c r="I70" s="31">
        <v>13620.5</v>
      </c>
      <c r="J70" s="6">
        <f t="shared" si="9"/>
        <v>0.00444766520793719</v>
      </c>
      <c r="K70" s="26">
        <f t="shared" si="10"/>
        <v>16907.7548</v>
      </c>
      <c r="L70" s="6">
        <f t="shared" si="11"/>
        <v>0.0009252905554049777</v>
      </c>
    </row>
    <row r="71" spans="2:12" ht="12.75">
      <c r="B71" s="29">
        <v>33183</v>
      </c>
      <c r="C71" s="31">
        <v>20975.565</v>
      </c>
      <c r="D71" s="6">
        <f t="shared" si="6"/>
        <v>0.0022204369518904876</v>
      </c>
      <c r="E71" s="31">
        <v>20975.565</v>
      </c>
      <c r="F71" s="6">
        <f t="shared" si="7"/>
        <v>0.004126127429404102</v>
      </c>
      <c r="G71" s="31">
        <v>0</v>
      </c>
      <c r="H71" s="6">
        <f t="shared" si="8"/>
        <v>0</v>
      </c>
      <c r="I71" s="31">
        <v>38846.85</v>
      </c>
      <c r="J71" s="6">
        <f t="shared" si="9"/>
        <v>0.012685127798755904</v>
      </c>
      <c r="K71" s="26">
        <f t="shared" si="10"/>
        <v>80797.98</v>
      </c>
      <c r="L71" s="6">
        <f t="shared" si="11"/>
        <v>0.004421734800045733</v>
      </c>
    </row>
    <row r="72" spans="2:12" ht="12.75">
      <c r="B72" s="29">
        <v>33184</v>
      </c>
      <c r="C72" s="31">
        <v>773.2554</v>
      </c>
      <c r="D72" s="6">
        <f t="shared" si="6"/>
        <v>8.185547628437469E-05</v>
      </c>
      <c r="E72" s="31">
        <v>773.2554</v>
      </c>
      <c r="F72" s="6">
        <f t="shared" si="7"/>
        <v>0.0001521079558941483</v>
      </c>
      <c r="G72" s="31">
        <v>0</v>
      </c>
      <c r="H72" s="6">
        <f t="shared" si="8"/>
        <v>0</v>
      </c>
      <c r="I72" s="31">
        <v>8693.65</v>
      </c>
      <c r="J72" s="6">
        <f t="shared" si="9"/>
        <v>0.002838841792517393</v>
      </c>
      <c r="K72" s="26">
        <f t="shared" si="10"/>
        <v>10240.1608</v>
      </c>
      <c r="L72" s="6">
        <f t="shared" si="11"/>
        <v>0.000560401081406047</v>
      </c>
    </row>
    <row r="73" spans="2:12" ht="12.75">
      <c r="B73" s="29">
        <v>33185</v>
      </c>
      <c r="C73" s="31">
        <v>2347.7823</v>
      </c>
      <c r="D73" s="6">
        <f t="shared" si="6"/>
        <v>0.00024853216463606285</v>
      </c>
      <c r="E73" s="31">
        <v>2347.7823</v>
      </c>
      <c r="F73" s="6">
        <f t="shared" si="7"/>
        <v>0.0004618349468202382</v>
      </c>
      <c r="G73" s="31">
        <v>0</v>
      </c>
      <c r="H73" s="6">
        <f t="shared" si="8"/>
        <v>0</v>
      </c>
      <c r="I73" s="31">
        <v>903.94</v>
      </c>
      <c r="J73" s="6">
        <f t="shared" si="9"/>
        <v>0.0002951743686401192</v>
      </c>
      <c r="K73" s="26">
        <f t="shared" si="10"/>
        <v>5599.5046</v>
      </c>
      <c r="L73" s="6">
        <f t="shared" si="11"/>
        <v>0.0003064374177774762</v>
      </c>
    </row>
    <row r="74" spans="2:12" ht="12.75">
      <c r="B74" s="29">
        <v>33186</v>
      </c>
      <c r="C74" s="31">
        <v>32465.328</v>
      </c>
      <c r="D74" s="6">
        <f t="shared" si="6"/>
        <v>0.003436723346734398</v>
      </c>
      <c r="E74" s="31">
        <v>32465.328</v>
      </c>
      <c r="F74" s="6">
        <f t="shared" si="7"/>
        <v>0.006386291876543064</v>
      </c>
      <c r="G74" s="31">
        <v>119.95</v>
      </c>
      <c r="H74" s="6">
        <f t="shared" si="8"/>
        <v>0.00017631113566581142</v>
      </c>
      <c r="I74" s="31">
        <v>79497.03</v>
      </c>
      <c r="J74" s="6">
        <f t="shared" si="9"/>
        <v>0.02595911856872648</v>
      </c>
      <c r="K74" s="26">
        <f t="shared" si="10"/>
        <v>144547.636</v>
      </c>
      <c r="L74" s="6">
        <f t="shared" si="11"/>
        <v>0.007910486281532576</v>
      </c>
    </row>
    <row r="75" spans="2:12" ht="12.75">
      <c r="B75" s="29">
        <v>33187</v>
      </c>
      <c r="C75" s="31">
        <v>8302.4323</v>
      </c>
      <c r="D75" s="6">
        <f t="shared" si="6"/>
        <v>0.0008788810918556488</v>
      </c>
      <c r="E75" s="31">
        <v>8302.4323</v>
      </c>
      <c r="F75" s="6">
        <f t="shared" si="7"/>
        <v>0.0016331809724219868</v>
      </c>
      <c r="G75" s="31">
        <v>0</v>
      </c>
      <c r="H75" s="6">
        <f t="shared" si="8"/>
        <v>0</v>
      </c>
      <c r="I75" s="31">
        <v>1326.9</v>
      </c>
      <c r="J75" s="6">
        <f t="shared" si="9"/>
        <v>0.00043328856975969</v>
      </c>
      <c r="K75" s="26">
        <f t="shared" si="10"/>
        <v>17931.764600000002</v>
      </c>
      <c r="L75" s="6">
        <f t="shared" si="11"/>
        <v>0.0009813303198675037</v>
      </c>
    </row>
    <row r="76" spans="2:12" ht="12.75">
      <c r="B76" s="29">
        <v>33189</v>
      </c>
      <c r="C76" s="31">
        <v>14901.033</v>
      </c>
      <c r="D76" s="6">
        <f t="shared" si="6"/>
        <v>0.0015773975239541612</v>
      </c>
      <c r="E76" s="31">
        <v>14901.033</v>
      </c>
      <c r="F76" s="6">
        <f t="shared" si="7"/>
        <v>0.0029311992781961152</v>
      </c>
      <c r="G76" s="31">
        <v>0</v>
      </c>
      <c r="H76" s="6">
        <f t="shared" si="8"/>
        <v>0</v>
      </c>
      <c r="I76" s="31">
        <v>17794.48</v>
      </c>
      <c r="J76" s="6">
        <f t="shared" si="9"/>
        <v>0.0058106449535137595</v>
      </c>
      <c r="K76" s="26">
        <f t="shared" si="10"/>
        <v>47596.546</v>
      </c>
      <c r="L76" s="6">
        <f t="shared" si="11"/>
        <v>0.002604759473073183</v>
      </c>
    </row>
    <row r="77" spans="2:12" ht="12.75">
      <c r="B77" s="29">
        <v>33190</v>
      </c>
      <c r="C77" s="31">
        <v>2274.7593</v>
      </c>
      <c r="D77" s="6">
        <f t="shared" si="6"/>
        <v>0.00024080207643400976</v>
      </c>
      <c r="E77" s="31">
        <v>2274.7593</v>
      </c>
      <c r="F77" s="6">
        <f t="shared" si="7"/>
        <v>0.0004474705088049869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4549.5186</v>
      </c>
      <c r="L77" s="6">
        <f t="shared" si="11"/>
        <v>0.00024897608476196246</v>
      </c>
    </row>
    <row r="78" spans="2:12" ht="12.75">
      <c r="B78" s="29">
        <v>33193</v>
      </c>
      <c r="C78" s="31">
        <v>979.4796</v>
      </c>
      <c r="D78" s="6">
        <f t="shared" si="6"/>
        <v>0.00010368601262768913</v>
      </c>
      <c r="E78" s="31">
        <v>979.4796</v>
      </c>
      <c r="F78" s="6">
        <f t="shared" si="7"/>
        <v>0.00019267455461160444</v>
      </c>
      <c r="G78" s="31">
        <v>0</v>
      </c>
      <c r="H78" s="6">
        <f t="shared" si="8"/>
        <v>0</v>
      </c>
      <c r="I78" s="31">
        <v>2973.86</v>
      </c>
      <c r="J78" s="6">
        <f t="shared" si="9"/>
        <v>0.0009710901696175684</v>
      </c>
      <c r="K78" s="26">
        <f t="shared" si="10"/>
        <v>4932.8192</v>
      </c>
      <c r="L78" s="6">
        <f t="shared" si="11"/>
        <v>0.00026995252008742984</v>
      </c>
    </row>
    <row r="79" spans="2:12" ht="12.75">
      <c r="B79" s="29">
        <v>33194</v>
      </c>
      <c r="C79" s="31">
        <v>480.4551</v>
      </c>
      <c r="D79" s="6">
        <f t="shared" si="6"/>
        <v>5.0860144065928116E-05</v>
      </c>
      <c r="E79" s="31">
        <v>480.4551</v>
      </c>
      <c r="F79" s="6">
        <f t="shared" si="7"/>
        <v>9.451087332842243E-05</v>
      </c>
      <c r="G79" s="31">
        <v>0</v>
      </c>
      <c r="H79" s="6">
        <f t="shared" si="8"/>
        <v>0</v>
      </c>
      <c r="I79" s="31">
        <v>1203.71</v>
      </c>
      <c r="J79" s="6">
        <f t="shared" si="9"/>
        <v>0.0003930618617118369</v>
      </c>
      <c r="K79" s="26">
        <f t="shared" si="10"/>
        <v>2164.6202000000003</v>
      </c>
      <c r="L79" s="6">
        <f t="shared" si="11"/>
        <v>0.00011846059105960268</v>
      </c>
    </row>
    <row r="80" spans="2:12" ht="12.75">
      <c r="B80" s="36">
        <v>33196</v>
      </c>
      <c r="C80" s="37">
        <v>13781.537</v>
      </c>
      <c r="D80" s="6">
        <f t="shared" si="6"/>
        <v>0.0014588896179266674</v>
      </c>
      <c r="E80" s="37">
        <v>13781.537</v>
      </c>
      <c r="F80" s="6">
        <f t="shared" si="7"/>
        <v>0.0027109819370800033</v>
      </c>
      <c r="G80" s="31">
        <v>0</v>
      </c>
      <c r="H80" s="6">
        <f t="shared" si="8"/>
        <v>0</v>
      </c>
      <c r="I80" s="37">
        <v>28300.49</v>
      </c>
      <c r="J80" s="6">
        <f t="shared" si="9"/>
        <v>0.009241298391437492</v>
      </c>
      <c r="K80" s="39">
        <f t="shared" si="10"/>
        <v>55863.564</v>
      </c>
      <c r="L80" s="6">
        <f t="shared" si="11"/>
        <v>0.0030571787189900296</v>
      </c>
    </row>
    <row r="81" spans="2:12" ht="12.75">
      <c r="B81" s="36"/>
      <c r="C81" s="36"/>
      <c r="D81" s="6">
        <f t="shared" si="6"/>
        <v>0</v>
      </c>
      <c r="E81" s="36"/>
      <c r="F81" s="6">
        <f t="shared" si="7"/>
        <v>0</v>
      </c>
      <c r="G81" s="36"/>
      <c r="H81" s="6">
        <f t="shared" si="8"/>
        <v>0</v>
      </c>
      <c r="I81" s="37"/>
      <c r="J81" s="6">
        <f t="shared" si="9"/>
        <v>0</v>
      </c>
      <c r="K81" s="39">
        <f t="shared" si="10"/>
        <v>0</v>
      </c>
      <c r="L81" s="6">
        <f t="shared" si="11"/>
        <v>0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9446593.375299998</v>
      </c>
      <c r="D90" s="10">
        <f t="shared" si="12"/>
        <v>0.9999999999999999</v>
      </c>
      <c r="E90" s="4">
        <f t="shared" si="12"/>
        <v>5083596.0253</v>
      </c>
      <c r="F90" s="10">
        <f t="shared" si="12"/>
        <v>0.9999999999999999</v>
      </c>
      <c r="G90" s="4">
        <f t="shared" si="12"/>
        <v>680331.3899999997</v>
      </c>
      <c r="H90" s="10">
        <f t="shared" si="12"/>
        <v>1.0000000000000004</v>
      </c>
      <c r="I90" s="48">
        <f>SUM(I2:I89)</f>
        <v>3062393.27</v>
      </c>
      <c r="J90" s="7">
        <f t="shared" si="12"/>
        <v>1</v>
      </c>
      <c r="K90" s="4">
        <f>SUM(K2:K89)</f>
        <v>18272914.060599998</v>
      </c>
      <c r="L90" s="10"/>
    </row>
    <row r="91" spans="3:11" ht="12.75">
      <c r="C91" s="4">
        <f>+C90-C92</f>
        <v>0.37529999762773514</v>
      </c>
      <c r="E91" s="4">
        <f>+E90-E92</f>
        <v>-0.004700000397861004</v>
      </c>
      <c r="G91" s="4">
        <f>+G90-G92</f>
        <v>0</v>
      </c>
      <c r="H91"/>
      <c r="I91" s="48">
        <f>+I90-I92</f>
        <v>0</v>
      </c>
      <c r="J91"/>
      <c r="K91" s="4">
        <f>+K90-K92</f>
        <v>0.37059999629855156</v>
      </c>
    </row>
    <row r="92" spans="3:11" ht="12.75">
      <c r="C92" s="16">
        <v>9446593</v>
      </c>
      <c r="E92" s="9">
        <v>5083596.03</v>
      </c>
      <c r="G92" s="9">
        <v>680331.39</v>
      </c>
      <c r="H92"/>
      <c r="I92" s="9">
        <v>3062393.27</v>
      </c>
      <c r="J92"/>
      <c r="K92" s="4">
        <f>+C92+E92+G92+I92</f>
        <v>18272913.69</v>
      </c>
    </row>
    <row r="93" spans="3:21" ht="12.75">
      <c r="C93"/>
      <c r="E93"/>
      <c r="F93"/>
      <c r="G93"/>
      <c r="H93"/>
      <c r="J93"/>
      <c r="M93" s="14"/>
      <c r="O93" s="13"/>
      <c r="P93" s="13"/>
      <c r="Q93" s="14"/>
      <c r="S93" s="13"/>
      <c r="T93" s="13"/>
      <c r="U93" s="14"/>
    </row>
    <row r="94" spans="3:12" ht="12.75">
      <c r="C94" s="13"/>
      <c r="D94" s="13"/>
      <c r="E94" s="14"/>
      <c r="F94"/>
      <c r="G94" s="13"/>
      <c r="H94" s="13"/>
      <c r="I94" s="16"/>
      <c r="J94"/>
      <c r="K94" s="13"/>
      <c r="L94" s="13"/>
    </row>
    <row r="95" spans="3:10" ht="12.75">
      <c r="C95"/>
      <c r="E95"/>
      <c r="F95"/>
      <c r="G95"/>
      <c r="H95"/>
      <c r="J95"/>
    </row>
    <row r="96" spans="3:10" ht="12.75">
      <c r="C96"/>
      <c r="E96"/>
      <c r="F96"/>
      <c r="G96"/>
      <c r="H96"/>
      <c r="J96"/>
    </row>
    <row r="97" spans="3:10" ht="12.75">
      <c r="C97"/>
      <c r="E97"/>
      <c r="F97"/>
      <c r="G97"/>
      <c r="H97"/>
      <c r="J97"/>
    </row>
    <row r="98" spans="3:10" ht="12.75">
      <c r="C98"/>
      <c r="E98"/>
      <c r="F98"/>
      <c r="G98"/>
      <c r="H98"/>
      <c r="J98"/>
    </row>
    <row r="99" spans="3:10" ht="12.75">
      <c r="C99"/>
      <c r="E99"/>
      <c r="F99"/>
      <c r="G99"/>
      <c r="H99"/>
      <c r="J99"/>
    </row>
    <row r="100" spans="3:10" ht="12.75">
      <c r="C100"/>
      <c r="E100"/>
      <c r="F100"/>
      <c r="G100"/>
      <c r="H100"/>
      <c r="J100"/>
    </row>
    <row r="101" spans="3:10" ht="12.75">
      <c r="C101"/>
      <c r="E101"/>
      <c r="F101"/>
      <c r="G101"/>
      <c r="H101"/>
      <c r="J101"/>
    </row>
    <row r="102" spans="3:10" ht="12.75">
      <c r="C102"/>
      <c r="E102"/>
      <c r="F102"/>
      <c r="G102"/>
      <c r="H102"/>
      <c r="J102"/>
    </row>
    <row r="103" spans="3:12" ht="12.75">
      <c r="C103" s="4">
        <f>+C92</f>
        <v>9446593</v>
      </c>
      <c r="E103" s="4">
        <f>+E92</f>
        <v>5083596.03</v>
      </c>
      <c r="G103" s="4">
        <f>+G92</f>
        <v>680331.39</v>
      </c>
      <c r="H103"/>
      <c r="I103" s="48">
        <f>+I92</f>
        <v>3062393.27</v>
      </c>
      <c r="J103"/>
      <c r="K103" s="4">
        <f>SUM(C103:I103)</f>
        <v>18272913.69</v>
      </c>
      <c r="L103" s="4"/>
    </row>
    <row r="104" spans="8:12" ht="12.75">
      <c r="H104"/>
      <c r="J104"/>
      <c r="K104" s="4"/>
      <c r="L104" s="4"/>
    </row>
    <row r="105" spans="8:12" ht="12.75">
      <c r="H105"/>
      <c r="J105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7" sqref="I7"/>
    </sheetView>
  </sheetViews>
  <sheetFormatPr defaultColWidth="9.140625" defaultRowHeight="12.75"/>
  <cols>
    <col min="3" max="3" width="16.140625" style="48" customWidth="1"/>
    <col min="4" max="4" width="9.421875" style="0" customWidth="1"/>
    <col min="5" max="5" width="15.00390625" style="52" customWidth="1"/>
    <col min="7" max="7" width="18.8515625" style="0" customWidth="1"/>
    <col min="9" max="9" width="15.8515625" style="52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3:7" ht="12.75">
      <c r="C1" s="64">
        <f>+SUM(Dec2020!C1)+1</f>
        <v>2021</v>
      </c>
      <c r="D1" s="5">
        <f>+DATE(C1,8,1)</f>
        <v>44409</v>
      </c>
      <c r="F1" t="s">
        <v>157</v>
      </c>
      <c r="G1" s="52"/>
    </row>
    <row r="2" spans="2:12" ht="12.75">
      <c r="B2" s="28" t="s">
        <v>150</v>
      </c>
      <c r="C2" s="47" t="s">
        <v>151</v>
      </c>
      <c r="D2" s="1" t="s">
        <v>159</v>
      </c>
      <c r="E2" s="49" t="s">
        <v>152</v>
      </c>
      <c r="F2" s="1" t="s">
        <v>159</v>
      </c>
      <c r="G2" s="49" t="s">
        <v>153</v>
      </c>
      <c r="H2" s="1" t="s">
        <v>159</v>
      </c>
      <c r="I2" s="49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45347.236</v>
      </c>
      <c r="D3" s="6">
        <f>+C3/$C$90</f>
        <v>0.004871608017751863</v>
      </c>
      <c r="E3" s="31">
        <v>45347.236</v>
      </c>
      <c r="F3" s="6">
        <f>+E3/$E$90</f>
        <v>0.00920033703690098</v>
      </c>
      <c r="G3" s="31">
        <v>1575.77</v>
      </c>
      <c r="H3" s="6">
        <f>+G3/$G$90</f>
        <v>0.0026200243135835423</v>
      </c>
      <c r="I3" s="31">
        <v>5423.31</v>
      </c>
      <c r="J3" s="6">
        <f>+I3/$I$90</f>
        <v>0.0017150353408006398</v>
      </c>
      <c r="K3" s="26">
        <f>+C3+E3+G3+I3</f>
        <v>97693.552</v>
      </c>
      <c r="L3" s="6">
        <f>+K3/$K$90</f>
        <v>0.005427121432408168</v>
      </c>
    </row>
    <row r="4" spans="2:12" ht="12.75">
      <c r="B4" s="29">
        <v>33012</v>
      </c>
      <c r="C4" s="31">
        <v>769.3281</v>
      </c>
      <c r="D4" s="6">
        <f aca="true" t="shared" si="0" ref="D4:D67">+C4/$C$90</f>
        <v>8.264814508742731E-05</v>
      </c>
      <c r="E4" s="31">
        <v>769.3281</v>
      </c>
      <c r="F4" s="6">
        <f aca="true" t="shared" si="1" ref="F4:F67">+E4/$E$90</f>
        <v>0.00015608620141608322</v>
      </c>
      <c r="G4" s="31">
        <v>0</v>
      </c>
      <c r="H4" s="6">
        <f aca="true" t="shared" si="2" ref="H4:H67">+G4/$G$90</f>
        <v>0</v>
      </c>
      <c r="I4" s="31">
        <v>66266.61</v>
      </c>
      <c r="J4" s="6">
        <f aca="true" t="shared" si="3" ref="J4:J67">+I4/$I$90</f>
        <v>0.020955759133269733</v>
      </c>
      <c r="K4" s="26">
        <f aca="true" t="shared" si="4" ref="K4:K67">+C4+E4+G4+I4</f>
        <v>67805.2662</v>
      </c>
      <c r="L4" s="6">
        <f aca="true" t="shared" si="5" ref="L4:L67">+K4/$K$90</f>
        <v>0.0037667523177390577</v>
      </c>
    </row>
    <row r="5" spans="2:12" ht="12.75">
      <c r="B5" s="29">
        <v>33013</v>
      </c>
      <c r="C5" s="31">
        <v>668.3439</v>
      </c>
      <c r="D5" s="6">
        <f t="shared" si="0"/>
        <v>7.179951390765137E-05</v>
      </c>
      <c r="E5" s="31">
        <v>668.3439</v>
      </c>
      <c r="F5" s="6">
        <f t="shared" si="1"/>
        <v>0.000135597881567839</v>
      </c>
      <c r="G5" s="31">
        <v>0</v>
      </c>
      <c r="H5" s="6">
        <f t="shared" si="2"/>
        <v>0</v>
      </c>
      <c r="I5" s="31">
        <v>5034.2</v>
      </c>
      <c r="J5" s="6">
        <f t="shared" si="3"/>
        <v>0.0015919855056521904</v>
      </c>
      <c r="K5" s="26">
        <f t="shared" si="4"/>
        <v>6370.8877999999995</v>
      </c>
      <c r="L5" s="6">
        <f t="shared" si="5"/>
        <v>0.0003539187696118135</v>
      </c>
    </row>
    <row r="6" spans="2:12" ht="12.75">
      <c r="B6" s="29">
        <v>33014</v>
      </c>
      <c r="C6" s="31">
        <v>18035.5168</v>
      </c>
      <c r="D6" s="6">
        <f t="shared" si="0"/>
        <v>0.0019375374553628458</v>
      </c>
      <c r="E6" s="31">
        <v>18035.5168</v>
      </c>
      <c r="F6" s="6">
        <f t="shared" si="1"/>
        <v>0.003659160906624824</v>
      </c>
      <c r="G6" s="31">
        <v>8949.77</v>
      </c>
      <c r="H6" s="6">
        <f t="shared" si="2"/>
        <v>0.014880734498677205</v>
      </c>
      <c r="I6" s="31">
        <v>38860.45</v>
      </c>
      <c r="J6" s="6">
        <f t="shared" si="3"/>
        <v>0.0122889978831039</v>
      </c>
      <c r="K6" s="26">
        <f t="shared" si="4"/>
        <v>83881.2536</v>
      </c>
      <c r="L6" s="6">
        <f t="shared" si="5"/>
        <v>0.00465981367111951</v>
      </c>
    </row>
    <row r="7" spans="2:12" ht="12.75">
      <c r="B7" s="29">
        <v>33015</v>
      </c>
      <c r="C7" s="31">
        <v>576.225</v>
      </c>
      <c r="D7" s="6">
        <f t="shared" si="0"/>
        <v>6.190327300277061E-05</v>
      </c>
      <c r="E7" s="31">
        <v>576.225</v>
      </c>
      <c r="F7" s="6">
        <f t="shared" si="1"/>
        <v>0.00011690821043841057</v>
      </c>
      <c r="G7" s="31">
        <v>0</v>
      </c>
      <c r="H7" s="6">
        <f t="shared" si="2"/>
        <v>0</v>
      </c>
      <c r="I7" s="31">
        <v>13971.04</v>
      </c>
      <c r="J7" s="6">
        <f t="shared" si="3"/>
        <v>0.004418118703843109</v>
      </c>
      <c r="K7" s="26">
        <f t="shared" si="4"/>
        <v>15123.490000000002</v>
      </c>
      <c r="L7" s="6">
        <f t="shared" si="5"/>
        <v>0.0008401477378139615</v>
      </c>
    </row>
    <row r="8" spans="2:12" ht="12.75">
      <c r="B8" s="29">
        <v>33016</v>
      </c>
      <c r="C8" s="31">
        <v>64866.4099</v>
      </c>
      <c r="D8" s="6">
        <f t="shared" si="0"/>
        <v>0.006968533265216403</v>
      </c>
      <c r="E8" s="31">
        <v>64866.4099</v>
      </c>
      <c r="F8" s="6">
        <f t="shared" si="1"/>
        <v>0.013160511777471297</v>
      </c>
      <c r="G8" s="31">
        <v>1370.79</v>
      </c>
      <c r="H8" s="6">
        <f t="shared" si="2"/>
        <v>0.0022792051687855358</v>
      </c>
      <c r="I8" s="31">
        <v>28680.25</v>
      </c>
      <c r="J8" s="6">
        <f t="shared" si="3"/>
        <v>0.00906967190387375</v>
      </c>
      <c r="K8" s="26">
        <f t="shared" si="4"/>
        <v>159783.8598</v>
      </c>
      <c r="L8" s="6">
        <f t="shared" si="5"/>
        <v>0.00887639350111338</v>
      </c>
    </row>
    <row r="9" spans="2:12" ht="12.75">
      <c r="B9" s="29">
        <v>33018</v>
      </c>
      <c r="C9" s="31">
        <v>1637.9076</v>
      </c>
      <c r="D9" s="6">
        <f t="shared" si="0"/>
        <v>0.00017595876839101532</v>
      </c>
      <c r="E9" s="31">
        <v>1637.9076</v>
      </c>
      <c r="F9" s="6">
        <f t="shared" si="1"/>
        <v>0.00033230916114273417</v>
      </c>
      <c r="G9" s="31">
        <v>0</v>
      </c>
      <c r="H9" s="6">
        <f t="shared" si="2"/>
        <v>0</v>
      </c>
      <c r="I9" s="31">
        <v>10546.52</v>
      </c>
      <c r="J9" s="6">
        <f t="shared" si="3"/>
        <v>0.0033351688401475786</v>
      </c>
      <c r="K9" s="26">
        <f t="shared" si="4"/>
        <v>13822.335200000001</v>
      </c>
      <c r="L9" s="6">
        <f t="shared" si="5"/>
        <v>0.0007678653306602041</v>
      </c>
    </row>
    <row r="10" spans="2:12" ht="12.75">
      <c r="B10" s="29">
        <v>33030</v>
      </c>
      <c r="C10" s="31">
        <v>24268.7001</v>
      </c>
      <c r="D10" s="6">
        <f t="shared" si="0"/>
        <v>0.002607162076814901</v>
      </c>
      <c r="E10" s="31">
        <v>24268.7001</v>
      </c>
      <c r="F10" s="6">
        <f t="shared" si="1"/>
        <v>0.004923788968471474</v>
      </c>
      <c r="G10" s="31">
        <v>0</v>
      </c>
      <c r="H10" s="6">
        <f t="shared" si="2"/>
        <v>0</v>
      </c>
      <c r="I10" s="31">
        <v>20433.9</v>
      </c>
      <c r="J10" s="6">
        <f t="shared" si="3"/>
        <v>0.006461895161881987</v>
      </c>
      <c r="K10" s="26">
        <f t="shared" si="4"/>
        <v>68971.3002</v>
      </c>
      <c r="L10" s="6">
        <f t="shared" si="5"/>
        <v>0.0038315284261184173</v>
      </c>
    </row>
    <row r="11" spans="2:12" ht="12.75">
      <c r="B11" s="29">
        <v>33031</v>
      </c>
      <c r="C11" s="31">
        <v>412.8315</v>
      </c>
      <c r="D11" s="6">
        <f t="shared" si="0"/>
        <v>4.435007340647021E-05</v>
      </c>
      <c r="E11" s="31">
        <v>412.8315</v>
      </c>
      <c r="F11" s="6">
        <f t="shared" si="1"/>
        <v>8.37578929716772E-05</v>
      </c>
      <c r="G11" s="31">
        <v>0</v>
      </c>
      <c r="H11" s="6">
        <f t="shared" si="2"/>
        <v>0</v>
      </c>
      <c r="I11" s="31">
        <v>2222.68</v>
      </c>
      <c r="J11" s="6">
        <f t="shared" si="3"/>
        <v>0.0007028871208340969</v>
      </c>
      <c r="K11" s="26">
        <f t="shared" si="4"/>
        <v>3048.343</v>
      </c>
      <c r="L11" s="6">
        <f t="shared" si="5"/>
        <v>0.00016934308651845735</v>
      </c>
    </row>
    <row r="12" spans="2:12" ht="12.75">
      <c r="B12" s="29">
        <v>33032</v>
      </c>
      <c r="C12" s="31">
        <v>3165.93736923077</v>
      </c>
      <c r="D12" s="6">
        <f t="shared" si="0"/>
        <v>0.0003401134717812759</v>
      </c>
      <c r="E12" s="31">
        <v>3165.93736923077</v>
      </c>
      <c r="F12" s="6">
        <f t="shared" si="1"/>
        <v>0.0006423256057908955</v>
      </c>
      <c r="G12" s="31">
        <v>0</v>
      </c>
      <c r="H12" s="6">
        <f t="shared" si="2"/>
        <v>0</v>
      </c>
      <c r="I12" s="31">
        <v>10584.21</v>
      </c>
      <c r="J12" s="6">
        <f t="shared" si="3"/>
        <v>0.003347087701874969</v>
      </c>
      <c r="K12" s="26">
        <f t="shared" si="4"/>
        <v>16916.08473846154</v>
      </c>
      <c r="L12" s="6">
        <f t="shared" si="5"/>
        <v>0.0009397308640854552</v>
      </c>
    </row>
    <row r="13" spans="2:12" ht="12.75">
      <c r="B13" s="29">
        <v>33033</v>
      </c>
      <c r="C13" s="31">
        <v>48406.4464</v>
      </c>
      <c r="D13" s="6">
        <f t="shared" si="0"/>
        <v>0.005200255918422808</v>
      </c>
      <c r="E13" s="31">
        <v>48406.4464</v>
      </c>
      <c r="F13" s="6">
        <f t="shared" si="1"/>
        <v>0.009821009193122203</v>
      </c>
      <c r="G13" s="31">
        <v>592.88</v>
      </c>
      <c r="H13" s="6">
        <f t="shared" si="2"/>
        <v>0.0009857783909056593</v>
      </c>
      <c r="I13" s="31">
        <v>26761.43</v>
      </c>
      <c r="J13" s="6">
        <f t="shared" si="3"/>
        <v>0.008462875664559553</v>
      </c>
      <c r="K13" s="26">
        <f t="shared" si="4"/>
        <v>124167.2028</v>
      </c>
      <c r="L13" s="6">
        <f t="shared" si="5"/>
        <v>0.0068977990227855725</v>
      </c>
    </row>
    <row r="14" spans="2:12" ht="12.75">
      <c r="B14" s="29">
        <v>33034</v>
      </c>
      <c r="C14" s="31">
        <v>74867.2933</v>
      </c>
      <c r="D14" s="6">
        <f t="shared" si="0"/>
        <v>0.00804291812421953</v>
      </c>
      <c r="E14" s="31">
        <v>74867.2933</v>
      </c>
      <c r="F14" s="6">
        <f t="shared" si="1"/>
        <v>0.0151895549135678</v>
      </c>
      <c r="G14" s="31">
        <v>302.79</v>
      </c>
      <c r="H14" s="6">
        <f t="shared" si="2"/>
        <v>0.0005034473063390983</v>
      </c>
      <c r="I14" s="31">
        <v>17327.18</v>
      </c>
      <c r="J14" s="6">
        <f t="shared" si="3"/>
        <v>0.00547944448250497</v>
      </c>
      <c r="K14" s="26">
        <f t="shared" si="4"/>
        <v>167364.5566</v>
      </c>
      <c r="L14" s="6">
        <f t="shared" si="5"/>
        <v>0.009297520189964534</v>
      </c>
    </row>
    <row r="15" spans="2:12" ht="12.75">
      <c r="B15" s="29">
        <v>33035</v>
      </c>
      <c r="C15" s="31">
        <v>709.2915</v>
      </c>
      <c r="D15" s="6">
        <f t="shared" si="0"/>
        <v>7.619847344881717E-05</v>
      </c>
      <c r="E15" s="31">
        <v>709.2915</v>
      </c>
      <c r="F15" s="6">
        <f t="shared" si="1"/>
        <v>0.0001439055923366322</v>
      </c>
      <c r="G15" s="31">
        <v>0</v>
      </c>
      <c r="H15" s="6">
        <f t="shared" si="2"/>
        <v>0</v>
      </c>
      <c r="I15" s="31">
        <v>16.43</v>
      </c>
      <c r="J15" s="6">
        <f t="shared" si="3"/>
        <v>5.195725608411562E-06</v>
      </c>
      <c r="K15" s="26">
        <f t="shared" si="4"/>
        <v>1435.0130000000001</v>
      </c>
      <c r="L15" s="6">
        <f t="shared" si="5"/>
        <v>7.971856533667999E-05</v>
      </c>
    </row>
    <row r="16" spans="2:12" ht="12.75">
      <c r="B16" s="29">
        <v>33054</v>
      </c>
      <c r="C16" s="31">
        <v>890.3229</v>
      </c>
      <c r="D16" s="6">
        <f t="shared" si="0"/>
        <v>9.564649492701364E-05</v>
      </c>
      <c r="E16" s="31">
        <v>890.3229</v>
      </c>
      <c r="F16" s="6">
        <f t="shared" si="1"/>
        <v>0.00018063439967258617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1780.6458</v>
      </c>
      <c r="L16" s="6">
        <f t="shared" si="5"/>
        <v>9.89193328205283E-05</v>
      </c>
    </row>
    <row r="17" spans="2:12" ht="12.75">
      <c r="B17" s="29">
        <v>33055</v>
      </c>
      <c r="C17" s="31">
        <v>763.056</v>
      </c>
      <c r="D17" s="6">
        <f t="shared" si="0"/>
        <v>8.197433968398131E-05</v>
      </c>
      <c r="E17" s="31">
        <v>763.056</v>
      </c>
      <c r="F17" s="6">
        <f t="shared" si="1"/>
        <v>0.00015481367768543854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1526.112</v>
      </c>
      <c r="L17" s="6">
        <f t="shared" si="5"/>
        <v>8.477934289312456E-05</v>
      </c>
    </row>
    <row r="18" spans="2:12" ht="12.75">
      <c r="B18" s="29">
        <v>33056</v>
      </c>
      <c r="C18" s="31">
        <v>17601.300499634</v>
      </c>
      <c r="D18" s="6">
        <f t="shared" si="0"/>
        <v>0.001890890034331461</v>
      </c>
      <c r="E18" s="31">
        <v>17601.300499634</v>
      </c>
      <c r="F18" s="6">
        <f t="shared" si="1"/>
        <v>0.003571064328692633</v>
      </c>
      <c r="G18" s="31">
        <v>393.75</v>
      </c>
      <c r="H18" s="6">
        <f t="shared" si="2"/>
        <v>0.0006546860096800421</v>
      </c>
      <c r="I18" s="31">
        <v>28258.44</v>
      </c>
      <c r="J18" s="6">
        <f t="shared" si="3"/>
        <v>0.008936281214958102</v>
      </c>
      <c r="K18" s="26">
        <f t="shared" si="4"/>
        <v>63854.79099926799</v>
      </c>
      <c r="L18" s="6">
        <f t="shared" si="5"/>
        <v>0.0035472935285848907</v>
      </c>
    </row>
    <row r="19" spans="2:12" ht="12.75">
      <c r="B19" s="29">
        <v>33109</v>
      </c>
      <c r="C19" s="31">
        <v>14535.03</v>
      </c>
      <c r="D19" s="6">
        <f t="shared" si="0"/>
        <v>0.0015614836742478388</v>
      </c>
      <c r="E19" s="31">
        <v>14535.03</v>
      </c>
      <c r="F19" s="6">
        <f t="shared" si="1"/>
        <v>0.002948959774339209</v>
      </c>
      <c r="G19" s="31">
        <v>13195.66</v>
      </c>
      <c r="H19" s="6">
        <f t="shared" si="2"/>
        <v>0.021940352991732172</v>
      </c>
      <c r="I19" s="31">
        <v>0</v>
      </c>
      <c r="J19" s="6">
        <f t="shared" si="3"/>
        <v>0</v>
      </c>
      <c r="K19" s="26">
        <f t="shared" si="4"/>
        <v>42265.72</v>
      </c>
      <c r="L19" s="6">
        <f t="shared" si="5"/>
        <v>0.0023479665768336745</v>
      </c>
    </row>
    <row r="20" spans="2:12" ht="12.75">
      <c r="B20" s="29">
        <v>33122</v>
      </c>
      <c r="C20" s="31">
        <v>92934.2992307692</v>
      </c>
      <c r="D20" s="6">
        <f t="shared" si="0"/>
        <v>0.009983838425273948</v>
      </c>
      <c r="E20" s="31">
        <v>92934.2992307692</v>
      </c>
      <c r="F20" s="6">
        <f t="shared" si="1"/>
        <v>0.018855104536278335</v>
      </c>
      <c r="G20" s="31">
        <v>12196.57</v>
      </c>
      <c r="H20" s="6">
        <f t="shared" si="2"/>
        <v>0.020279171416084596</v>
      </c>
      <c r="I20" s="31">
        <v>167907.25</v>
      </c>
      <c r="J20" s="6">
        <f t="shared" si="3"/>
        <v>0.053097991397624</v>
      </c>
      <c r="K20" s="26">
        <f t="shared" si="4"/>
        <v>365972.4184615384</v>
      </c>
      <c r="L20" s="6">
        <f t="shared" si="5"/>
        <v>0.02033068421857428</v>
      </c>
    </row>
    <row r="21" spans="2:12" ht="12.75">
      <c r="B21" s="29">
        <v>33125</v>
      </c>
      <c r="C21" s="31">
        <v>13929.6954846154</v>
      </c>
      <c r="D21" s="6">
        <f t="shared" si="0"/>
        <v>0.001496453195244233</v>
      </c>
      <c r="E21" s="31">
        <v>13929.6954846154</v>
      </c>
      <c r="F21" s="6">
        <f t="shared" si="1"/>
        <v>0.002826145639391548</v>
      </c>
      <c r="G21" s="31">
        <v>0</v>
      </c>
      <c r="H21" s="6">
        <f t="shared" si="2"/>
        <v>0</v>
      </c>
      <c r="I21" s="31">
        <v>40911.15</v>
      </c>
      <c r="J21" s="6">
        <f t="shared" si="3"/>
        <v>0.012937499070271863</v>
      </c>
      <c r="K21" s="26">
        <f t="shared" si="4"/>
        <v>68770.5409692308</v>
      </c>
      <c r="L21" s="6">
        <f t="shared" si="5"/>
        <v>0.003820375748160088</v>
      </c>
    </row>
    <row r="22" spans="2:12" ht="12.75">
      <c r="B22" s="29">
        <v>33126</v>
      </c>
      <c r="C22" s="31">
        <v>369852.439</v>
      </c>
      <c r="D22" s="6">
        <f t="shared" si="0"/>
        <v>0.03973287605042746</v>
      </c>
      <c r="E22" s="31">
        <v>369852.439</v>
      </c>
      <c r="F22" s="6">
        <f t="shared" si="1"/>
        <v>0.07503802641289671</v>
      </c>
      <c r="G22" s="31">
        <v>28754.05</v>
      </c>
      <c r="H22" s="6">
        <f t="shared" si="2"/>
        <v>0.04780920446130898</v>
      </c>
      <c r="I22" s="31">
        <v>52015.14</v>
      </c>
      <c r="J22" s="6">
        <f t="shared" si="3"/>
        <v>0.016448958911936252</v>
      </c>
      <c r="K22" s="26">
        <f t="shared" si="4"/>
        <v>820474.0680000001</v>
      </c>
      <c r="L22" s="6">
        <f t="shared" si="5"/>
        <v>0.045579388895368625</v>
      </c>
    </row>
    <row r="23" spans="2:12" ht="12.75">
      <c r="B23" s="29">
        <v>33127</v>
      </c>
      <c r="C23" s="31">
        <v>57103.9181846154</v>
      </c>
      <c r="D23" s="6">
        <f t="shared" si="0"/>
        <v>0.0061346165767020245</v>
      </c>
      <c r="E23" s="31">
        <v>57103.9181846154</v>
      </c>
      <c r="F23" s="6">
        <f t="shared" si="1"/>
        <v>0.011585607851073447</v>
      </c>
      <c r="G23" s="31">
        <v>129.15</v>
      </c>
      <c r="H23" s="6">
        <f t="shared" si="2"/>
        <v>0.00021473701117505378</v>
      </c>
      <c r="I23" s="31">
        <v>133839.19</v>
      </c>
      <c r="J23" s="6">
        <f t="shared" si="3"/>
        <v>0.042324510462085255</v>
      </c>
      <c r="K23" s="26">
        <f t="shared" si="4"/>
        <v>248176.1763692308</v>
      </c>
      <c r="L23" s="6">
        <f t="shared" si="5"/>
        <v>0.01378680801560539</v>
      </c>
    </row>
    <row r="24" spans="2:12" ht="12.75">
      <c r="B24" s="29">
        <v>33128</v>
      </c>
      <c r="C24" s="31">
        <v>3554.584</v>
      </c>
      <c r="D24" s="6">
        <f t="shared" si="0"/>
        <v>0.0003818653889770148</v>
      </c>
      <c r="E24" s="31">
        <v>3554.584</v>
      </c>
      <c r="F24" s="6">
        <f t="shared" si="1"/>
        <v>0.0007211767179365823</v>
      </c>
      <c r="G24" s="31">
        <v>0</v>
      </c>
      <c r="H24" s="6">
        <f t="shared" si="2"/>
        <v>0</v>
      </c>
      <c r="I24" s="31">
        <v>56367.47</v>
      </c>
      <c r="J24" s="6">
        <f t="shared" si="3"/>
        <v>0.01782531389898786</v>
      </c>
      <c r="K24" s="26">
        <f t="shared" si="4"/>
        <v>63476.638</v>
      </c>
      <c r="L24" s="6">
        <f t="shared" si="5"/>
        <v>0.0035262861826030724</v>
      </c>
    </row>
    <row r="25" spans="2:12" ht="12.75">
      <c r="B25" s="29">
        <v>33129</v>
      </c>
      <c r="C25" s="31">
        <v>99231.4718</v>
      </c>
      <c r="D25" s="6">
        <f t="shared" si="0"/>
        <v>0.010660337349650106</v>
      </c>
      <c r="E25" s="31">
        <v>99231.4718</v>
      </c>
      <c r="F25" s="6">
        <f t="shared" si="1"/>
        <v>0.02013271514999801</v>
      </c>
      <c r="G25" s="31">
        <v>28.27</v>
      </c>
      <c r="H25" s="6">
        <f t="shared" si="2"/>
        <v>4.7004377126742316E-05</v>
      </c>
      <c r="I25" s="31">
        <v>4426.63</v>
      </c>
      <c r="J25" s="6">
        <f t="shared" si="3"/>
        <v>0.0013998511777214167</v>
      </c>
      <c r="K25" s="26">
        <f t="shared" si="4"/>
        <v>202917.8436</v>
      </c>
      <c r="L25" s="6">
        <f t="shared" si="5"/>
        <v>0.01127259430611765</v>
      </c>
    </row>
    <row r="26" spans="2:12" ht="12.75">
      <c r="B26" s="29">
        <v>33130</v>
      </c>
      <c r="C26" s="31">
        <v>152008.493030769</v>
      </c>
      <c r="D26" s="6">
        <f t="shared" si="0"/>
        <v>0.01633011973243689</v>
      </c>
      <c r="E26" s="31">
        <v>152008.493030769</v>
      </c>
      <c r="F26" s="6">
        <f t="shared" si="1"/>
        <v>0.03084045449549535</v>
      </c>
      <c r="G26" s="31">
        <v>17671.38</v>
      </c>
      <c r="H26" s="6">
        <f t="shared" si="2"/>
        <v>0.029382108591084956</v>
      </c>
      <c r="I26" s="31">
        <v>166737.56</v>
      </c>
      <c r="J26" s="6">
        <f t="shared" si="3"/>
        <v>0.05272809557979668</v>
      </c>
      <c r="K26" s="26">
        <f t="shared" si="4"/>
        <v>488425.926061538</v>
      </c>
      <c r="L26" s="6">
        <f t="shared" si="5"/>
        <v>0.027133283182009596</v>
      </c>
    </row>
    <row r="27" spans="2:12" ht="12.75">
      <c r="B27" s="29">
        <v>33131</v>
      </c>
      <c r="C27" s="31">
        <v>718991.279671298</v>
      </c>
      <c r="D27" s="6">
        <f t="shared" si="0"/>
        <v>0.07724051103666754</v>
      </c>
      <c r="E27" s="31">
        <v>718991.279671298</v>
      </c>
      <c r="F27" s="6">
        <f t="shared" si="1"/>
        <v>0.14587354562400834</v>
      </c>
      <c r="G27" s="31">
        <v>151174.21</v>
      </c>
      <c r="H27" s="6">
        <f t="shared" si="2"/>
        <v>0.2513565468226862</v>
      </c>
      <c r="I27" s="31">
        <v>195872.01</v>
      </c>
      <c r="J27" s="6">
        <f t="shared" si="3"/>
        <v>0.061941400993794624</v>
      </c>
      <c r="K27" s="26">
        <f t="shared" si="4"/>
        <v>1785028.779342596</v>
      </c>
      <c r="L27" s="6">
        <f t="shared" si="5"/>
        <v>0.09916281829772751</v>
      </c>
    </row>
    <row r="28" spans="2:12" ht="12.75">
      <c r="B28" s="29">
        <v>33132</v>
      </c>
      <c r="C28" s="31">
        <v>256862.069984615</v>
      </c>
      <c r="D28" s="6">
        <f t="shared" si="0"/>
        <v>0.02759443419205066</v>
      </c>
      <c r="E28" s="31">
        <v>256862.069984615</v>
      </c>
      <c r="F28" s="6">
        <f t="shared" si="1"/>
        <v>0.052113818267876456</v>
      </c>
      <c r="G28" s="31">
        <v>32251.77</v>
      </c>
      <c r="H28" s="6">
        <f t="shared" si="2"/>
        <v>0.05362484471471362</v>
      </c>
      <c r="I28" s="31">
        <v>155305.11</v>
      </c>
      <c r="J28" s="6">
        <f t="shared" si="3"/>
        <v>0.049112765498732475</v>
      </c>
      <c r="K28" s="26">
        <f t="shared" si="4"/>
        <v>701281.0199692299</v>
      </c>
      <c r="L28" s="6">
        <f t="shared" si="5"/>
        <v>0.03895791662499966</v>
      </c>
    </row>
    <row r="29" spans="2:12" ht="12.75">
      <c r="B29" s="29">
        <v>33133</v>
      </c>
      <c r="C29" s="31">
        <v>158634.687355616</v>
      </c>
      <c r="D29" s="6">
        <f t="shared" si="0"/>
        <v>0.017041965133556963</v>
      </c>
      <c r="E29" s="31">
        <v>158634.687355616</v>
      </c>
      <c r="F29" s="6">
        <f t="shared" si="1"/>
        <v>0.0321848191456494</v>
      </c>
      <c r="G29" s="31">
        <v>31390.73</v>
      </c>
      <c r="H29" s="6">
        <f t="shared" si="2"/>
        <v>0.052193198132428155</v>
      </c>
      <c r="I29" s="31">
        <v>116888.57</v>
      </c>
      <c r="J29" s="6">
        <f t="shared" si="3"/>
        <v>0.03696414707727374</v>
      </c>
      <c r="K29" s="26">
        <f t="shared" si="4"/>
        <v>465548.674711232</v>
      </c>
      <c r="L29" s="6">
        <f t="shared" si="5"/>
        <v>0.02586239458623171</v>
      </c>
    </row>
    <row r="30" spans="2:12" ht="12.75">
      <c r="B30" s="29">
        <v>33134</v>
      </c>
      <c r="C30" s="31">
        <v>178762.750499817</v>
      </c>
      <c r="D30" s="6">
        <f t="shared" si="0"/>
        <v>0.01920430274097156</v>
      </c>
      <c r="E30" s="31">
        <v>178762.750499817</v>
      </c>
      <c r="F30" s="6">
        <f t="shared" si="1"/>
        <v>0.03626852922726658</v>
      </c>
      <c r="G30" s="31">
        <v>38386.66</v>
      </c>
      <c r="H30" s="6">
        <f t="shared" si="2"/>
        <v>0.06382529335960503</v>
      </c>
      <c r="I30" s="31">
        <v>122133.03</v>
      </c>
      <c r="J30" s="6">
        <f t="shared" si="3"/>
        <v>0.03862262395641495</v>
      </c>
      <c r="K30" s="26">
        <f t="shared" si="4"/>
        <v>518045.190999634</v>
      </c>
      <c r="L30" s="6">
        <f t="shared" si="5"/>
        <v>0.0287787075141878</v>
      </c>
    </row>
    <row r="31" spans="2:12" ht="12.75">
      <c r="B31" s="29">
        <v>33135</v>
      </c>
      <c r="C31" s="31">
        <v>18503.6262538462</v>
      </c>
      <c r="D31" s="6">
        <f t="shared" si="0"/>
        <v>0.0019878259838310985</v>
      </c>
      <c r="E31" s="31">
        <v>18503.6262538462</v>
      </c>
      <c r="F31" s="6">
        <f t="shared" si="1"/>
        <v>0.0037541339441335415</v>
      </c>
      <c r="G31" s="31">
        <v>0</v>
      </c>
      <c r="H31" s="6">
        <f t="shared" si="2"/>
        <v>0</v>
      </c>
      <c r="I31" s="31">
        <v>64398.69</v>
      </c>
      <c r="J31" s="6">
        <f t="shared" si="3"/>
        <v>0.02036505920761763</v>
      </c>
      <c r="K31" s="26">
        <f t="shared" si="4"/>
        <v>101405.94250769241</v>
      </c>
      <c r="L31" s="6">
        <f t="shared" si="5"/>
        <v>0.005633354020714161</v>
      </c>
    </row>
    <row r="32" spans="2:12" ht="12.75">
      <c r="B32" s="29">
        <v>33136</v>
      </c>
      <c r="C32" s="31">
        <v>23900.9487</v>
      </c>
      <c r="D32" s="6">
        <f t="shared" si="0"/>
        <v>0.002567654913274008</v>
      </c>
      <c r="E32" s="31">
        <v>23900.9487</v>
      </c>
      <c r="F32" s="6">
        <f t="shared" si="1"/>
        <v>0.004849177214277852</v>
      </c>
      <c r="G32" s="31">
        <v>402.08</v>
      </c>
      <c r="H32" s="6">
        <f t="shared" si="2"/>
        <v>0.0006685362559292731</v>
      </c>
      <c r="I32" s="31">
        <v>8365.3</v>
      </c>
      <c r="J32" s="6">
        <f t="shared" si="3"/>
        <v>0.002645392783447671</v>
      </c>
      <c r="K32" s="26">
        <f t="shared" si="4"/>
        <v>56569.277400000006</v>
      </c>
      <c r="L32" s="6">
        <f t="shared" si="5"/>
        <v>0.003142565005655471</v>
      </c>
    </row>
    <row r="33" spans="2:12" ht="12.75">
      <c r="B33" s="29">
        <v>33137</v>
      </c>
      <c r="C33" s="31">
        <v>108672.730584615</v>
      </c>
      <c r="D33" s="6">
        <f t="shared" si="0"/>
        <v>0.011674602298296605</v>
      </c>
      <c r="E33" s="31">
        <v>108672.730584615</v>
      </c>
      <c r="F33" s="6">
        <f t="shared" si="1"/>
        <v>0.02204821806777364</v>
      </c>
      <c r="G33" s="31">
        <v>683.79</v>
      </c>
      <c r="H33" s="6">
        <f t="shared" si="2"/>
        <v>0.001136933959515215</v>
      </c>
      <c r="I33" s="31">
        <v>126559.9</v>
      </c>
      <c r="J33" s="6">
        <f t="shared" si="3"/>
        <v>0.040022551030310806</v>
      </c>
      <c r="K33" s="26">
        <f t="shared" si="4"/>
        <v>344589.15116923</v>
      </c>
      <c r="L33" s="6">
        <f t="shared" si="5"/>
        <v>0.019142790178064837</v>
      </c>
    </row>
    <row r="34" spans="2:12" ht="12.75">
      <c r="B34" s="29">
        <v>33138</v>
      </c>
      <c r="C34" s="31">
        <v>100044.297684615</v>
      </c>
      <c r="D34" s="6">
        <f t="shared" si="0"/>
        <v>0.010747658418050542</v>
      </c>
      <c r="E34" s="31">
        <v>100044.297684615</v>
      </c>
      <c r="F34" s="6">
        <f t="shared" si="1"/>
        <v>0.020297626459934853</v>
      </c>
      <c r="G34" s="31">
        <v>13976.91</v>
      </c>
      <c r="H34" s="6">
        <f t="shared" si="2"/>
        <v>0.023239333169668763</v>
      </c>
      <c r="I34" s="31">
        <v>32747</v>
      </c>
      <c r="J34" s="6">
        <f t="shared" si="3"/>
        <v>0.010355716768025163</v>
      </c>
      <c r="K34" s="26">
        <f t="shared" si="4"/>
        <v>246812.50536923</v>
      </c>
      <c r="L34" s="6">
        <f t="shared" si="5"/>
        <v>0.013711052677004764</v>
      </c>
    </row>
    <row r="35" spans="2:12" ht="12.75">
      <c r="B35" s="29">
        <v>33139</v>
      </c>
      <c r="C35" s="31">
        <v>2585681.025</v>
      </c>
      <c r="D35" s="6">
        <f t="shared" si="0"/>
        <v>0.27777711551678375</v>
      </c>
      <c r="E35" s="31">
        <v>1576.455</v>
      </c>
      <c r="F35" s="6">
        <f t="shared" si="1"/>
        <v>0.0003198412649341568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2587257.48</v>
      </c>
      <c r="L35" s="6">
        <f t="shared" si="5"/>
        <v>0.14372863135190692</v>
      </c>
    </row>
    <row r="36" spans="2:12" ht="12.75">
      <c r="B36" s="29">
        <v>33140</v>
      </c>
      <c r="C36" s="31">
        <v>1635060.763</v>
      </c>
      <c r="D36" s="6">
        <f t="shared" si="0"/>
        <v>0.17565293555140338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1635060.763</v>
      </c>
      <c r="L36" s="6">
        <f t="shared" si="5"/>
        <v>0.09083171947895756</v>
      </c>
    </row>
    <row r="37" spans="2:12" ht="12.75">
      <c r="B37" s="29">
        <v>33141</v>
      </c>
      <c r="C37" s="31">
        <v>191223.880293356</v>
      </c>
      <c r="D37" s="6">
        <f t="shared" si="0"/>
        <v>0.020542989399017296</v>
      </c>
      <c r="E37" s="31">
        <v>30782.1555923565</v>
      </c>
      <c r="F37" s="6">
        <f t="shared" si="1"/>
        <v>0.006245280443818144</v>
      </c>
      <c r="G37" s="31">
        <v>12959.9</v>
      </c>
      <c r="H37" s="6">
        <f t="shared" si="2"/>
        <v>0.021548356106291747</v>
      </c>
      <c r="I37" s="31">
        <v>7156.27</v>
      </c>
      <c r="J37" s="6">
        <f t="shared" si="3"/>
        <v>0.0022630563176936954</v>
      </c>
      <c r="K37" s="26">
        <f t="shared" si="4"/>
        <v>242122.20588571246</v>
      </c>
      <c r="L37" s="6">
        <f t="shared" si="5"/>
        <v>0.01345049479646613</v>
      </c>
    </row>
    <row r="38" spans="2:12" ht="12.75">
      <c r="B38" s="29">
        <v>33142</v>
      </c>
      <c r="C38" s="31">
        <v>176524.796253846</v>
      </c>
      <c r="D38" s="6">
        <f t="shared" si="0"/>
        <v>0.01896388156407703</v>
      </c>
      <c r="E38" s="31">
        <v>176524.796253846</v>
      </c>
      <c r="F38" s="6">
        <f t="shared" si="1"/>
        <v>0.03581447876791562</v>
      </c>
      <c r="G38" s="31">
        <v>7199.92</v>
      </c>
      <c r="H38" s="6">
        <f t="shared" si="2"/>
        <v>0.011971268304293405</v>
      </c>
      <c r="I38" s="31">
        <v>39939.8</v>
      </c>
      <c r="J38" s="6">
        <f t="shared" si="3"/>
        <v>0.012630325115936467</v>
      </c>
      <c r="K38" s="26">
        <f t="shared" si="4"/>
        <v>400189.31250769197</v>
      </c>
      <c r="L38" s="6">
        <f t="shared" si="5"/>
        <v>0.022231518359893242</v>
      </c>
    </row>
    <row r="39" spans="2:12" ht="12.75">
      <c r="B39" s="29">
        <v>33143</v>
      </c>
      <c r="C39" s="31">
        <v>32359.3187</v>
      </c>
      <c r="D39" s="6">
        <f t="shared" si="0"/>
        <v>0.0034763291069803636</v>
      </c>
      <c r="E39" s="31">
        <v>32359.3187</v>
      </c>
      <c r="F39" s="6">
        <f t="shared" si="1"/>
        <v>0.006565265374156266</v>
      </c>
      <c r="G39" s="31">
        <v>0</v>
      </c>
      <c r="H39" s="6">
        <f t="shared" si="2"/>
        <v>0</v>
      </c>
      <c r="I39" s="31">
        <v>52380.62</v>
      </c>
      <c r="J39" s="6">
        <f t="shared" si="3"/>
        <v>0.016564536136243146</v>
      </c>
      <c r="K39" s="26">
        <f t="shared" si="4"/>
        <v>117099.2574</v>
      </c>
      <c r="L39" s="6">
        <f t="shared" si="5"/>
        <v>0.006505156958103241</v>
      </c>
    </row>
    <row r="40" spans="2:12" ht="12.75">
      <c r="B40" s="29">
        <v>33144</v>
      </c>
      <c r="C40" s="31">
        <v>18384.0093538462</v>
      </c>
      <c r="D40" s="6">
        <f t="shared" si="0"/>
        <v>0.001974975660404581</v>
      </c>
      <c r="E40" s="31">
        <v>18384.0093538462</v>
      </c>
      <c r="F40" s="6">
        <f t="shared" si="1"/>
        <v>0.0037298653030346817</v>
      </c>
      <c r="G40" s="31">
        <v>450.59</v>
      </c>
      <c r="H40" s="6">
        <f t="shared" si="2"/>
        <v>0.0007491935723218543</v>
      </c>
      <c r="I40" s="31">
        <v>31334.99</v>
      </c>
      <c r="J40" s="6">
        <f t="shared" si="3"/>
        <v>0.009909191112740124</v>
      </c>
      <c r="K40" s="26">
        <f t="shared" si="4"/>
        <v>68553.59870769239</v>
      </c>
      <c r="L40" s="6">
        <f t="shared" si="5"/>
        <v>0.0038083240623211887</v>
      </c>
    </row>
    <row r="41" spans="2:12" ht="12.75">
      <c r="B41" s="29">
        <v>33145</v>
      </c>
      <c r="C41" s="31">
        <v>26593.0675846154</v>
      </c>
      <c r="D41" s="6">
        <f t="shared" si="0"/>
        <v>0.002856866541145519</v>
      </c>
      <c r="E41" s="31">
        <v>26593.0675846154</v>
      </c>
      <c r="F41" s="6">
        <f t="shared" si="1"/>
        <v>0.0053953714979133</v>
      </c>
      <c r="G41" s="31">
        <v>0</v>
      </c>
      <c r="H41" s="6">
        <f t="shared" si="2"/>
        <v>0</v>
      </c>
      <c r="I41" s="31">
        <v>38752.14</v>
      </c>
      <c r="J41" s="6">
        <f t="shared" si="3"/>
        <v>0.012254746572048086</v>
      </c>
      <c r="K41" s="26">
        <f t="shared" si="4"/>
        <v>91938.2751692308</v>
      </c>
      <c r="L41" s="6">
        <f t="shared" si="5"/>
        <v>0.005107401393590154</v>
      </c>
    </row>
    <row r="42" spans="2:12" ht="12.75">
      <c r="B42" s="29">
        <v>33146</v>
      </c>
      <c r="C42" s="31">
        <v>36865.1897</v>
      </c>
      <c r="D42" s="6">
        <f t="shared" si="0"/>
        <v>0.003960390302916443</v>
      </c>
      <c r="E42" s="31">
        <v>36865.1897</v>
      </c>
      <c r="F42" s="6">
        <f t="shared" si="1"/>
        <v>0.007479445277972191</v>
      </c>
      <c r="G42" s="31">
        <v>12696.47</v>
      </c>
      <c r="H42" s="6">
        <f t="shared" si="2"/>
        <v>0.021110352460501237</v>
      </c>
      <c r="I42" s="31">
        <v>63863.41</v>
      </c>
      <c r="J42" s="6">
        <f t="shared" si="3"/>
        <v>0.020195785439895746</v>
      </c>
      <c r="K42" s="26">
        <f t="shared" si="4"/>
        <v>150290.2594</v>
      </c>
      <c r="L42" s="6">
        <f t="shared" si="5"/>
        <v>0.00834900022748608</v>
      </c>
    </row>
    <row r="43" spans="2:12" ht="12.75">
      <c r="B43" s="29">
        <v>33147</v>
      </c>
      <c r="C43" s="31">
        <v>5689.2869</v>
      </c>
      <c r="D43" s="6">
        <f t="shared" si="0"/>
        <v>0.0006111943774771772</v>
      </c>
      <c r="E43" s="31">
        <v>5689.2869</v>
      </c>
      <c r="F43" s="6">
        <f t="shared" si="1"/>
        <v>0.0011542788843762288</v>
      </c>
      <c r="G43" s="31">
        <v>71.27</v>
      </c>
      <c r="H43" s="6">
        <f t="shared" si="2"/>
        <v>0.0001185002461203723</v>
      </c>
      <c r="I43" s="31">
        <v>0</v>
      </c>
      <c r="J43" s="6">
        <f t="shared" si="3"/>
        <v>0</v>
      </c>
      <c r="K43" s="26">
        <f t="shared" si="4"/>
        <v>11449.8438</v>
      </c>
      <c r="L43" s="6">
        <f t="shared" si="5"/>
        <v>0.0006360674928137098</v>
      </c>
    </row>
    <row r="44" spans="2:12" ht="12.75">
      <c r="B44" s="29">
        <v>33149</v>
      </c>
      <c r="C44" s="31">
        <v>158337.822169231</v>
      </c>
      <c r="D44" s="6">
        <f t="shared" si="0"/>
        <v>0.017010073204748233</v>
      </c>
      <c r="E44" s="31">
        <v>158337.822169231</v>
      </c>
      <c r="F44" s="6">
        <f t="shared" si="1"/>
        <v>0.032124589239481256</v>
      </c>
      <c r="G44" s="31">
        <v>46645.82</v>
      </c>
      <c r="H44" s="6">
        <f t="shared" si="2"/>
        <v>0.0775577543214057</v>
      </c>
      <c r="I44" s="31">
        <v>46088.08</v>
      </c>
      <c r="J44" s="6">
        <f t="shared" si="3"/>
        <v>0.01457462066333054</v>
      </c>
      <c r="K44" s="26">
        <f t="shared" si="4"/>
        <v>409409.544338462</v>
      </c>
      <c r="L44" s="6">
        <f t="shared" si="5"/>
        <v>0.02274372532500128</v>
      </c>
    </row>
    <row r="45" spans="2:12" ht="12.75">
      <c r="B45" s="29">
        <v>33150</v>
      </c>
      <c r="C45" s="31">
        <v>23677.104900036</v>
      </c>
      <c r="D45" s="6">
        <f t="shared" si="0"/>
        <v>0.0025436075986674756</v>
      </c>
      <c r="E45" s="31">
        <v>23677.104900036</v>
      </c>
      <c r="F45" s="6">
        <f t="shared" si="1"/>
        <v>0.00480376235363917</v>
      </c>
      <c r="G45" s="31">
        <v>302.15</v>
      </c>
      <c r="H45" s="6">
        <f t="shared" si="2"/>
        <v>0.0005023831817773325</v>
      </c>
      <c r="I45" s="31">
        <v>0</v>
      </c>
      <c r="J45" s="6">
        <f t="shared" si="3"/>
        <v>0</v>
      </c>
      <c r="K45" s="26">
        <f t="shared" si="4"/>
        <v>47656.359800072</v>
      </c>
      <c r="L45" s="6">
        <f t="shared" si="5"/>
        <v>0.0026474301155671545</v>
      </c>
    </row>
    <row r="46" spans="2:12" ht="12.75">
      <c r="B46" s="29">
        <v>33154</v>
      </c>
      <c r="C46" s="31">
        <v>23447.1412538462</v>
      </c>
      <c r="D46" s="6">
        <f t="shared" si="0"/>
        <v>0.0025189028351275396</v>
      </c>
      <c r="E46" s="31">
        <v>23447.1412538462</v>
      </c>
      <c r="F46" s="6">
        <f t="shared" si="1"/>
        <v>0.004757105859488549</v>
      </c>
      <c r="G46" s="31">
        <v>4539.09</v>
      </c>
      <c r="H46" s="6">
        <f t="shared" si="2"/>
        <v>0.007547120557913859</v>
      </c>
      <c r="I46" s="31">
        <v>698.9</v>
      </c>
      <c r="J46" s="6">
        <f t="shared" si="3"/>
        <v>0.00022101598464509075</v>
      </c>
      <c r="K46" s="26">
        <f t="shared" si="4"/>
        <v>52132.2725076924</v>
      </c>
      <c r="L46" s="6">
        <f t="shared" si="5"/>
        <v>0.002896078273893046</v>
      </c>
    </row>
    <row r="47" spans="2:12" ht="12.75">
      <c r="B47" s="29">
        <v>33155</v>
      </c>
      <c r="C47" s="31">
        <v>5943.871499268</v>
      </c>
      <c r="D47" s="6">
        <f t="shared" si="0"/>
        <v>0.0006385441452775815</v>
      </c>
      <c r="E47" s="31">
        <v>5943.871499268</v>
      </c>
      <c r="F47" s="6">
        <f t="shared" si="1"/>
        <v>0.001205930634830655</v>
      </c>
      <c r="G47" s="31">
        <v>0</v>
      </c>
      <c r="H47" s="6">
        <f t="shared" si="2"/>
        <v>0</v>
      </c>
      <c r="I47" s="31">
        <v>55846.72</v>
      </c>
      <c r="J47" s="6">
        <f t="shared" si="3"/>
        <v>0.017660635012160083</v>
      </c>
      <c r="K47" s="26">
        <f t="shared" si="4"/>
        <v>67734.46299853601</v>
      </c>
      <c r="L47" s="6">
        <f t="shared" si="5"/>
        <v>0.0037628190226107533</v>
      </c>
    </row>
    <row r="48" spans="2:12" ht="12.75">
      <c r="B48" s="29">
        <v>33156</v>
      </c>
      <c r="C48" s="31">
        <v>43336.9949</v>
      </c>
      <c r="D48" s="6">
        <f t="shared" si="0"/>
        <v>0.004655649835419111</v>
      </c>
      <c r="E48" s="31">
        <v>43336.9949</v>
      </c>
      <c r="F48" s="6">
        <f t="shared" si="1"/>
        <v>0.008792486475834136</v>
      </c>
      <c r="G48" s="31">
        <v>2786.24</v>
      </c>
      <c r="H48" s="6">
        <f t="shared" si="2"/>
        <v>0.004632666279646781</v>
      </c>
      <c r="I48" s="31">
        <v>87429.2</v>
      </c>
      <c r="J48" s="6">
        <f t="shared" si="3"/>
        <v>0.027648090892448945</v>
      </c>
      <c r="K48" s="26">
        <f t="shared" si="4"/>
        <v>176889.42979999998</v>
      </c>
      <c r="L48" s="6">
        <f t="shared" si="5"/>
        <v>0.009826650745937051</v>
      </c>
    </row>
    <row r="49" spans="2:12" ht="12.75">
      <c r="B49" s="29">
        <v>33157</v>
      </c>
      <c r="C49" s="31">
        <v>6835.4515</v>
      </c>
      <c r="D49" s="6">
        <f t="shared" si="0"/>
        <v>0.0007343256892736307</v>
      </c>
      <c r="E49" s="31">
        <v>6835.4515</v>
      </c>
      <c r="F49" s="6">
        <f t="shared" si="1"/>
        <v>0.0013868200831334099</v>
      </c>
      <c r="G49" s="31">
        <v>0</v>
      </c>
      <c r="H49" s="6">
        <f t="shared" si="2"/>
        <v>0</v>
      </c>
      <c r="I49" s="31">
        <v>23391.37</v>
      </c>
      <c r="J49" s="6">
        <f t="shared" si="3"/>
        <v>0.007397147907780278</v>
      </c>
      <c r="K49" s="26">
        <f t="shared" si="4"/>
        <v>37062.273</v>
      </c>
      <c r="L49" s="6">
        <f t="shared" si="5"/>
        <v>0.0020589020668637637</v>
      </c>
    </row>
    <row r="50" spans="2:12" ht="12.75">
      <c r="B50" s="29">
        <v>33158</v>
      </c>
      <c r="C50" s="31">
        <v>95.28</v>
      </c>
      <c r="D50" s="6">
        <f t="shared" si="0"/>
        <v>1.0235834702944134E-05</v>
      </c>
      <c r="E50" s="31">
        <v>95.28</v>
      </c>
      <c r="F50" s="6">
        <f t="shared" si="1"/>
        <v>1.9331015298835974E-05</v>
      </c>
      <c r="G50" s="31">
        <v>0</v>
      </c>
      <c r="H50" s="6">
        <f t="shared" si="2"/>
        <v>0</v>
      </c>
      <c r="I50" s="31">
        <v>209.93</v>
      </c>
      <c r="J50" s="6">
        <f t="shared" si="3"/>
        <v>6.638701624916856E-05</v>
      </c>
      <c r="K50" s="26">
        <f t="shared" si="4"/>
        <v>400.49</v>
      </c>
      <c r="L50" s="6">
        <f t="shared" si="5"/>
        <v>2.224822230299444E-05</v>
      </c>
    </row>
    <row r="51" spans="2:12" ht="12.75">
      <c r="B51" s="29">
        <v>33160</v>
      </c>
      <c r="C51" s="31">
        <v>409097.602197287</v>
      </c>
      <c r="D51" s="6">
        <f t="shared" si="0"/>
        <v>0.043948944515766426</v>
      </c>
      <c r="E51" s="31">
        <v>409097.602197287</v>
      </c>
      <c r="F51" s="6">
        <f t="shared" si="1"/>
        <v>0.08300033592351877</v>
      </c>
      <c r="G51" s="31">
        <v>50115.5</v>
      </c>
      <c r="H51" s="6">
        <f t="shared" si="2"/>
        <v>0.08332677261744799</v>
      </c>
      <c r="I51" s="31">
        <v>100239.63</v>
      </c>
      <c r="J51" s="6">
        <f t="shared" si="3"/>
        <v>0.03169918518373098</v>
      </c>
      <c r="K51" s="26">
        <f t="shared" si="4"/>
        <v>968550.334394574</v>
      </c>
      <c r="L51" s="6">
        <f t="shared" si="5"/>
        <v>0.053805396267697286</v>
      </c>
    </row>
    <row r="52" spans="2:12" ht="12.75">
      <c r="B52" s="29">
        <v>33161</v>
      </c>
      <c r="C52" s="31">
        <v>19876.1734693028</v>
      </c>
      <c r="D52" s="6">
        <f t="shared" si="0"/>
        <v>0.002135277352632526</v>
      </c>
      <c r="E52" s="31">
        <v>19876.1734693028</v>
      </c>
      <c r="F52" s="6">
        <f t="shared" si="1"/>
        <v>0.004032605094641164</v>
      </c>
      <c r="G52" s="31">
        <v>0</v>
      </c>
      <c r="H52" s="6">
        <f t="shared" si="2"/>
        <v>0</v>
      </c>
      <c r="I52" s="31">
        <v>3081.41</v>
      </c>
      <c r="J52" s="6">
        <f t="shared" si="3"/>
        <v>0.0009744467953143927</v>
      </c>
      <c r="K52" s="26">
        <f t="shared" si="4"/>
        <v>42833.7569386056</v>
      </c>
      <c r="L52" s="6">
        <f t="shared" si="5"/>
        <v>0.002379522451103718</v>
      </c>
    </row>
    <row r="53" spans="2:12" ht="12.75">
      <c r="B53" s="29">
        <v>33162</v>
      </c>
      <c r="C53" s="31">
        <v>10556.9069</v>
      </c>
      <c r="D53" s="6">
        <f t="shared" si="0"/>
        <v>0.0011341179051508226</v>
      </c>
      <c r="E53" s="31">
        <v>10556.9069</v>
      </c>
      <c r="F53" s="6">
        <f t="shared" si="1"/>
        <v>0.0021418527371146836</v>
      </c>
      <c r="G53" s="31">
        <v>0</v>
      </c>
      <c r="H53" s="6">
        <f t="shared" si="2"/>
        <v>0</v>
      </c>
      <c r="I53" s="31">
        <v>20129.91</v>
      </c>
      <c r="J53" s="6">
        <f t="shared" si="3"/>
        <v>0.006365763169934266</v>
      </c>
      <c r="K53" s="26">
        <f t="shared" si="4"/>
        <v>41243.7238</v>
      </c>
      <c r="L53" s="6">
        <f t="shared" si="5"/>
        <v>0.0022911921289063466</v>
      </c>
    </row>
    <row r="54" spans="2:12" ht="12.75">
      <c r="B54" s="29">
        <v>33165</v>
      </c>
      <c r="C54" s="31">
        <v>5985.4356</v>
      </c>
      <c r="D54" s="6">
        <f t="shared" si="0"/>
        <v>0.0006430093348731868</v>
      </c>
      <c r="E54" s="31">
        <v>5985.4356</v>
      </c>
      <c r="F54" s="6">
        <f t="shared" si="1"/>
        <v>0.001214363425207782</v>
      </c>
      <c r="G54" s="31">
        <v>0</v>
      </c>
      <c r="H54" s="6">
        <f t="shared" si="2"/>
        <v>0</v>
      </c>
      <c r="I54" s="31">
        <v>39575.23</v>
      </c>
      <c r="J54" s="6">
        <f t="shared" si="3"/>
        <v>0.012515035664624318</v>
      </c>
      <c r="K54" s="26">
        <f t="shared" si="4"/>
        <v>51546.101200000005</v>
      </c>
      <c r="L54" s="6">
        <f t="shared" si="5"/>
        <v>0.0028635149900128557</v>
      </c>
    </row>
    <row r="55" spans="2:12" ht="12.75">
      <c r="B55" s="29">
        <v>33166</v>
      </c>
      <c r="C55" s="31">
        <v>337040.430684615</v>
      </c>
      <c r="D55" s="6">
        <f t="shared" si="0"/>
        <v>0.0362079149527374</v>
      </c>
      <c r="E55" s="31">
        <v>337040.430684615</v>
      </c>
      <c r="F55" s="6">
        <f t="shared" si="1"/>
        <v>0.06838091647660115</v>
      </c>
      <c r="G55" s="31">
        <v>8810.75</v>
      </c>
      <c r="H55" s="6">
        <f t="shared" si="2"/>
        <v>0.014649586691526172</v>
      </c>
      <c r="I55" s="31">
        <v>37979.74</v>
      </c>
      <c r="J55" s="6">
        <f t="shared" si="3"/>
        <v>0.012010487383981312</v>
      </c>
      <c r="K55" s="26">
        <f t="shared" si="4"/>
        <v>720871.35136923</v>
      </c>
      <c r="L55" s="6">
        <f t="shared" si="5"/>
        <v>0.040046208587287184</v>
      </c>
    </row>
    <row r="56" spans="2:12" ht="12.75">
      <c r="B56" s="29">
        <v>33167</v>
      </c>
      <c r="C56" s="31">
        <v>887.5407</v>
      </c>
      <c r="D56" s="6">
        <f t="shared" si="0"/>
        <v>9.534760597539178E-05</v>
      </c>
      <c r="E56" s="31">
        <v>887.5407</v>
      </c>
      <c r="F56" s="6">
        <f t="shared" si="1"/>
        <v>0.00018006992915658678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1775.0814</v>
      </c>
      <c r="L56" s="6">
        <f t="shared" si="5"/>
        <v>9.861021646760368E-05</v>
      </c>
    </row>
    <row r="57" spans="2:12" ht="12.75">
      <c r="B57" s="29">
        <v>33168</v>
      </c>
      <c r="C57" s="31">
        <v>4713.8478</v>
      </c>
      <c r="D57" s="6">
        <f t="shared" si="0"/>
        <v>0.0005064039346729308</v>
      </c>
      <c r="E57" s="31">
        <v>4713.8478</v>
      </c>
      <c r="F57" s="6">
        <f t="shared" si="1"/>
        <v>0.0009563755661018502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9427.6956</v>
      </c>
      <c r="L57" s="6">
        <f t="shared" si="5"/>
        <v>0.0005237320969656235</v>
      </c>
    </row>
    <row r="58" spans="2:12" ht="12.75">
      <c r="B58" s="29">
        <v>33169</v>
      </c>
      <c r="C58" s="31">
        <v>27183.4436</v>
      </c>
      <c r="D58" s="6">
        <f t="shared" si="0"/>
        <v>0.0029202900435181004</v>
      </c>
      <c r="E58" s="31">
        <v>27183.4436</v>
      </c>
      <c r="F58" s="6">
        <f t="shared" si="1"/>
        <v>0.005515150756786784</v>
      </c>
      <c r="G58" s="31">
        <v>0</v>
      </c>
      <c r="H58" s="6">
        <f t="shared" si="2"/>
        <v>0</v>
      </c>
      <c r="I58" s="31">
        <v>34258.9</v>
      </c>
      <c r="J58" s="6">
        <f t="shared" si="3"/>
        <v>0.010833831043579482</v>
      </c>
      <c r="K58" s="26">
        <f t="shared" si="4"/>
        <v>88625.78719999999</v>
      </c>
      <c r="L58" s="6">
        <f t="shared" si="5"/>
        <v>0.004923384392627729</v>
      </c>
    </row>
    <row r="59" spans="2:12" ht="12.75">
      <c r="B59" s="29">
        <v>33170</v>
      </c>
      <c r="C59" s="31">
        <v>3359.8381</v>
      </c>
      <c r="D59" s="6">
        <f t="shared" si="0"/>
        <v>0.0003609440325383489</v>
      </c>
      <c r="E59" s="31">
        <v>3359.8381</v>
      </c>
      <c r="F59" s="6">
        <f t="shared" si="1"/>
        <v>0.0006816654251963894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6719.6762</v>
      </c>
      <c r="L59" s="6">
        <f t="shared" si="5"/>
        <v>0.0003732948385770954</v>
      </c>
    </row>
    <row r="60" spans="2:12" ht="12.75">
      <c r="B60" s="29">
        <v>33172</v>
      </c>
      <c r="C60" s="31">
        <v>230325.5538</v>
      </c>
      <c r="D60" s="6">
        <f t="shared" si="0"/>
        <v>0.02474364291100825</v>
      </c>
      <c r="E60" s="31">
        <v>230325.5538</v>
      </c>
      <c r="F60" s="6">
        <f t="shared" si="1"/>
        <v>0.04672992027939408</v>
      </c>
      <c r="G60" s="31">
        <v>7862.59</v>
      </c>
      <c r="H60" s="6">
        <f t="shared" si="2"/>
        <v>0.013073086153270352</v>
      </c>
      <c r="I60" s="31">
        <v>147507.2</v>
      </c>
      <c r="J60" s="6">
        <f t="shared" si="3"/>
        <v>0.0466468007586784</v>
      </c>
      <c r="K60" s="26">
        <f t="shared" si="4"/>
        <v>616020.8976</v>
      </c>
      <c r="L60" s="6">
        <f t="shared" si="5"/>
        <v>0.03422150334114454</v>
      </c>
    </row>
    <row r="61" spans="2:12" ht="12.75">
      <c r="B61" s="29">
        <v>33173</v>
      </c>
      <c r="C61" s="31">
        <v>1115.2881</v>
      </c>
      <c r="D61" s="6">
        <f t="shared" si="0"/>
        <v>0.00011981428041310482</v>
      </c>
      <c r="E61" s="31">
        <v>1115.2881</v>
      </c>
      <c r="F61" s="6">
        <f t="shared" si="1"/>
        <v>0.0002262767771170204</v>
      </c>
      <c r="G61" s="31">
        <v>0</v>
      </c>
      <c r="H61" s="6">
        <f t="shared" si="2"/>
        <v>0</v>
      </c>
      <c r="I61" s="31">
        <v>23379.86</v>
      </c>
      <c r="J61" s="6">
        <f t="shared" si="3"/>
        <v>0.007393508053747849</v>
      </c>
      <c r="K61" s="26">
        <f t="shared" si="4"/>
        <v>25610.4362</v>
      </c>
      <c r="L61" s="6">
        <f t="shared" si="5"/>
        <v>0.0014227238579097013</v>
      </c>
    </row>
    <row r="62" spans="2:12" ht="12.75">
      <c r="B62" s="29">
        <v>33174</v>
      </c>
      <c r="C62" s="31">
        <v>1879.8645</v>
      </c>
      <c r="D62" s="6">
        <f t="shared" si="0"/>
        <v>0.00020195195514203108</v>
      </c>
      <c r="E62" s="31">
        <v>1879.8645</v>
      </c>
      <c r="F62" s="6">
        <f t="shared" si="1"/>
        <v>0.0003813989232707665</v>
      </c>
      <c r="G62" s="31">
        <v>0</v>
      </c>
      <c r="H62" s="6">
        <f t="shared" si="2"/>
        <v>0</v>
      </c>
      <c r="I62" s="31">
        <v>23630.51</v>
      </c>
      <c r="J62" s="6">
        <f t="shared" si="3"/>
        <v>0.00747277212092669</v>
      </c>
      <c r="K62" s="26">
        <f t="shared" si="4"/>
        <v>27390.238999999998</v>
      </c>
      <c r="L62" s="6">
        <f t="shared" si="5"/>
        <v>0.0015215963599694079</v>
      </c>
    </row>
    <row r="63" spans="2:12" ht="12.75">
      <c r="B63" s="29">
        <v>33175</v>
      </c>
      <c r="C63" s="31">
        <v>15174.0807</v>
      </c>
      <c r="D63" s="6">
        <f t="shared" si="0"/>
        <v>0.0016301362491009113</v>
      </c>
      <c r="E63" s="31">
        <v>15174.0807</v>
      </c>
      <c r="F63" s="6">
        <f t="shared" si="1"/>
        <v>0.003078614464289165</v>
      </c>
      <c r="G63" s="31">
        <v>0</v>
      </c>
      <c r="H63" s="6">
        <f t="shared" si="2"/>
        <v>0</v>
      </c>
      <c r="I63" s="31">
        <v>49093.74</v>
      </c>
      <c r="J63" s="6">
        <f t="shared" si="3"/>
        <v>0.015525112728587892</v>
      </c>
      <c r="K63" s="26">
        <f t="shared" si="4"/>
        <v>79441.9014</v>
      </c>
      <c r="L63" s="6">
        <f t="shared" si="5"/>
        <v>0.004413196540537256</v>
      </c>
    </row>
    <row r="64" spans="2:12" ht="12.75">
      <c r="B64" s="29">
        <v>33176</v>
      </c>
      <c r="C64" s="31">
        <v>36020.2584</v>
      </c>
      <c r="D64" s="6">
        <f t="shared" si="0"/>
        <v>0.003869620181987142</v>
      </c>
      <c r="E64" s="31">
        <v>36020.2584</v>
      </c>
      <c r="F64" s="6">
        <f t="shared" si="1"/>
        <v>0.007308020216188339</v>
      </c>
      <c r="G64" s="31">
        <v>1604.41</v>
      </c>
      <c r="H64" s="6">
        <f t="shared" si="2"/>
        <v>0.0026676438877225555</v>
      </c>
      <c r="I64" s="31">
        <v>76118.88</v>
      </c>
      <c r="J64" s="6">
        <f t="shared" si="3"/>
        <v>0.024071382477151963</v>
      </c>
      <c r="K64" s="26">
        <f t="shared" si="4"/>
        <v>149763.80680000002</v>
      </c>
      <c r="L64" s="6">
        <f t="shared" si="5"/>
        <v>0.008319754467350273</v>
      </c>
    </row>
    <row r="65" spans="2:12" ht="12.75">
      <c r="B65" s="29">
        <v>33177</v>
      </c>
      <c r="C65" s="31">
        <v>8996.837</v>
      </c>
      <c r="D65" s="6">
        <f t="shared" si="0"/>
        <v>0.0009665211626923991</v>
      </c>
      <c r="E65" s="31">
        <v>8996.837</v>
      </c>
      <c r="F65" s="6">
        <f t="shared" si="1"/>
        <v>0.0018253357859795711</v>
      </c>
      <c r="G65" s="31">
        <v>0</v>
      </c>
      <c r="H65" s="6">
        <f t="shared" si="2"/>
        <v>0</v>
      </c>
      <c r="I65" s="31">
        <v>18760.58</v>
      </c>
      <c r="J65" s="6">
        <f t="shared" si="3"/>
        <v>0.005932734384336811</v>
      </c>
      <c r="K65" s="26">
        <f t="shared" si="4"/>
        <v>36754.254</v>
      </c>
      <c r="L65" s="6">
        <f t="shared" si="5"/>
        <v>0.0020417908401526197</v>
      </c>
    </row>
    <row r="66" spans="2:12" ht="12.75">
      <c r="B66" s="29">
        <v>33178</v>
      </c>
      <c r="C66" s="31">
        <v>144357.693630769</v>
      </c>
      <c r="D66" s="6">
        <f t="shared" si="0"/>
        <v>0.015508202037183068</v>
      </c>
      <c r="E66" s="31">
        <v>144357.693630769</v>
      </c>
      <c r="F66" s="6">
        <f t="shared" si="1"/>
        <v>0.029288211419826533</v>
      </c>
      <c r="G66" s="31">
        <v>23794.53</v>
      </c>
      <c r="H66" s="6">
        <f t="shared" si="2"/>
        <v>0.03956303720104647</v>
      </c>
      <c r="I66" s="31">
        <v>75276.58</v>
      </c>
      <c r="J66" s="6">
        <f t="shared" si="3"/>
        <v>0.023805018528280077</v>
      </c>
      <c r="K66" s="26">
        <f t="shared" si="4"/>
        <v>387786.497261538</v>
      </c>
      <c r="L66" s="6">
        <f t="shared" si="5"/>
        <v>0.021542510917062205</v>
      </c>
    </row>
    <row r="67" spans="2:12" ht="12.75">
      <c r="B67" s="29">
        <v>33179</v>
      </c>
      <c r="C67" s="31">
        <v>11651.2101461538</v>
      </c>
      <c r="D67" s="6">
        <f t="shared" si="0"/>
        <v>0.001251677803791938</v>
      </c>
      <c r="E67" s="31">
        <v>11651.2101461538</v>
      </c>
      <c r="F67" s="6">
        <f t="shared" si="1"/>
        <v>0.002363871972977036</v>
      </c>
      <c r="G67" s="31">
        <v>0</v>
      </c>
      <c r="H67" s="6">
        <f t="shared" si="2"/>
        <v>0</v>
      </c>
      <c r="I67" s="31">
        <v>333.52</v>
      </c>
      <c r="J67" s="6">
        <f t="shared" si="3"/>
        <v>0.00010547038374421328</v>
      </c>
      <c r="K67" s="26">
        <f t="shared" si="4"/>
        <v>23635.9402923076</v>
      </c>
      <c r="L67" s="6">
        <f t="shared" si="5"/>
        <v>0.0013130356662177905</v>
      </c>
    </row>
    <row r="68" spans="2:12" ht="12.75">
      <c r="B68" s="29">
        <v>33180</v>
      </c>
      <c r="C68" s="31">
        <v>279101.4059</v>
      </c>
      <c r="D68" s="6">
        <f aca="true" t="shared" si="6" ref="D68:D89">+C68/$C$90</f>
        <v>0.02998358371275941</v>
      </c>
      <c r="E68" s="31">
        <v>279101.4059</v>
      </c>
      <c r="F68" s="6">
        <f aca="true" t="shared" si="7" ref="F68:F89">+E68/$E$90</f>
        <v>0.05662587686166592</v>
      </c>
      <c r="G68" s="31">
        <v>68046.69</v>
      </c>
      <c r="H68" s="6">
        <f aca="true" t="shared" si="8" ref="H68:H89">+G68/$G$90</f>
        <v>0.11314086589977097</v>
      </c>
      <c r="I68" s="31">
        <v>129972.99</v>
      </c>
      <c r="J68" s="6">
        <f aca="true" t="shared" si="9" ref="J68:J89">+I68/$I$90</f>
        <v>0.04110188633869872</v>
      </c>
      <c r="K68" s="26">
        <f aca="true" t="shared" si="10" ref="K68:K89">+C68+E68+G68+I68</f>
        <v>756222.4918</v>
      </c>
      <c r="L68" s="6">
        <f aca="true" t="shared" si="11" ref="L68:L89">+K68/$K$90</f>
        <v>0.04201005295535667</v>
      </c>
    </row>
    <row r="69" spans="2:12" ht="12.75">
      <c r="B69" s="29">
        <v>33181</v>
      </c>
      <c r="C69" s="31">
        <v>21660.1544</v>
      </c>
      <c r="D69" s="6">
        <f t="shared" si="6"/>
        <v>0.0023269286322276247</v>
      </c>
      <c r="E69" s="31">
        <v>21660.1544</v>
      </c>
      <c r="F69" s="6">
        <f t="shared" si="7"/>
        <v>0.004394550546615757</v>
      </c>
      <c r="G69" s="31">
        <v>0</v>
      </c>
      <c r="H69" s="6">
        <f t="shared" si="8"/>
        <v>0</v>
      </c>
      <c r="I69" s="31">
        <v>31243.01</v>
      </c>
      <c r="J69" s="6">
        <f t="shared" si="9"/>
        <v>0.009880103903886703</v>
      </c>
      <c r="K69" s="26">
        <f t="shared" si="10"/>
        <v>74563.3188</v>
      </c>
      <c r="L69" s="6">
        <f t="shared" si="11"/>
        <v>0.004142179061428362</v>
      </c>
    </row>
    <row r="70" spans="2:12" ht="12.75">
      <c r="B70" s="29">
        <v>33182</v>
      </c>
      <c r="C70" s="31">
        <v>1026.0297</v>
      </c>
      <c r="D70" s="6">
        <f t="shared" si="6"/>
        <v>0.00011022534015020318</v>
      </c>
      <c r="E70" s="31">
        <v>1026.0297</v>
      </c>
      <c r="F70" s="6">
        <f t="shared" si="7"/>
        <v>0.00020816746250797738</v>
      </c>
      <c r="G70" s="31">
        <v>0</v>
      </c>
      <c r="H70" s="6">
        <f t="shared" si="8"/>
        <v>0</v>
      </c>
      <c r="I70" s="31">
        <v>13064.74</v>
      </c>
      <c r="J70" s="6">
        <f t="shared" si="9"/>
        <v>0.004131515775121051</v>
      </c>
      <c r="K70" s="26">
        <f t="shared" si="10"/>
        <v>15116.7994</v>
      </c>
      <c r="L70" s="6">
        <f t="shared" si="11"/>
        <v>0.0008397760582310994</v>
      </c>
    </row>
    <row r="71" spans="2:12" ht="12.75">
      <c r="B71" s="29">
        <v>33183</v>
      </c>
      <c r="C71" s="31">
        <v>20547.6644</v>
      </c>
      <c r="D71" s="6">
        <f t="shared" si="6"/>
        <v>0.0022074149488871724</v>
      </c>
      <c r="E71" s="31">
        <v>20547.6644</v>
      </c>
      <c r="F71" s="6">
        <f t="shared" si="7"/>
        <v>0.004168841465908347</v>
      </c>
      <c r="G71" s="31">
        <v>0</v>
      </c>
      <c r="H71" s="6">
        <f t="shared" si="8"/>
        <v>0</v>
      </c>
      <c r="I71" s="31">
        <v>25491.48</v>
      </c>
      <c r="J71" s="6">
        <f t="shared" si="9"/>
        <v>0.008061274219860692</v>
      </c>
      <c r="K71" s="26">
        <f t="shared" si="10"/>
        <v>66586.8088</v>
      </c>
      <c r="L71" s="6">
        <f t="shared" si="11"/>
        <v>0.0036990639582246414</v>
      </c>
    </row>
    <row r="72" spans="2:12" ht="12.75">
      <c r="B72" s="29">
        <v>33184</v>
      </c>
      <c r="C72" s="31">
        <v>1498.1463</v>
      </c>
      <c r="D72" s="6">
        <f t="shared" si="6"/>
        <v>0.000160944352305073</v>
      </c>
      <c r="E72" s="31">
        <v>1498.1463</v>
      </c>
      <c r="F72" s="6">
        <f t="shared" si="7"/>
        <v>0.0003039534954365503</v>
      </c>
      <c r="G72" s="31">
        <v>0</v>
      </c>
      <c r="H72" s="6">
        <f t="shared" si="8"/>
        <v>0</v>
      </c>
      <c r="I72" s="31">
        <v>7826.28</v>
      </c>
      <c r="J72" s="6">
        <f t="shared" si="9"/>
        <v>0.002474936300340794</v>
      </c>
      <c r="K72" s="26">
        <f t="shared" si="10"/>
        <v>10822.5726</v>
      </c>
      <c r="L72" s="6">
        <f t="shared" si="11"/>
        <v>0.0006012210070041612</v>
      </c>
    </row>
    <row r="73" spans="2:12" ht="12.75">
      <c r="B73" s="29">
        <v>33185</v>
      </c>
      <c r="C73" s="31">
        <v>1670.3358</v>
      </c>
      <c r="D73" s="6">
        <f t="shared" si="6"/>
        <v>0.0001794424973468719</v>
      </c>
      <c r="E73" s="31">
        <v>1670.3358</v>
      </c>
      <c r="F73" s="6">
        <f t="shared" si="7"/>
        <v>0.00033888840159522905</v>
      </c>
      <c r="G73" s="31">
        <v>0</v>
      </c>
      <c r="H73" s="6">
        <f t="shared" si="8"/>
        <v>0</v>
      </c>
      <c r="I73" s="31">
        <v>3885.26</v>
      </c>
      <c r="J73" s="6">
        <f t="shared" si="9"/>
        <v>0.0012286515445731655</v>
      </c>
      <c r="K73" s="26">
        <f t="shared" si="10"/>
        <v>7225.9316</v>
      </c>
      <c r="L73" s="6">
        <f t="shared" si="11"/>
        <v>0.00040141859368032236</v>
      </c>
    </row>
    <row r="74" spans="2:12" ht="12.75">
      <c r="B74" s="29">
        <v>33186</v>
      </c>
      <c r="C74" s="31">
        <v>31753.0537461538</v>
      </c>
      <c r="D74" s="6">
        <f t="shared" si="6"/>
        <v>0.0034111986719073395</v>
      </c>
      <c r="E74" s="31">
        <v>31753.0537461538</v>
      </c>
      <c r="F74" s="6">
        <f t="shared" si="7"/>
        <v>0.0064422624659074305</v>
      </c>
      <c r="G74" s="31">
        <v>120.45</v>
      </c>
      <c r="H74" s="6">
        <f t="shared" si="8"/>
        <v>0.0002002715679135519</v>
      </c>
      <c r="I74" s="31">
        <v>76470.47</v>
      </c>
      <c r="J74" s="6">
        <f t="shared" si="9"/>
        <v>0.024182567210363246</v>
      </c>
      <c r="K74" s="26">
        <f t="shared" si="10"/>
        <v>140097.0274923076</v>
      </c>
      <c r="L74" s="6">
        <f t="shared" si="11"/>
        <v>0.007782740671771039</v>
      </c>
    </row>
    <row r="75" spans="2:12" ht="12.75">
      <c r="B75" s="29">
        <v>33187</v>
      </c>
      <c r="C75" s="31">
        <v>7228.3223</v>
      </c>
      <c r="D75" s="6">
        <f t="shared" si="6"/>
        <v>0.000776531404727172</v>
      </c>
      <c r="E75" s="31">
        <v>7228.3223</v>
      </c>
      <c r="F75" s="6">
        <f t="shared" si="7"/>
        <v>0.0014665282217277205</v>
      </c>
      <c r="G75" s="31">
        <v>0</v>
      </c>
      <c r="H75" s="6">
        <f t="shared" si="8"/>
        <v>0</v>
      </c>
      <c r="I75" s="31">
        <v>1168.76</v>
      </c>
      <c r="J75" s="6">
        <f t="shared" si="9"/>
        <v>0.0003696017201513754</v>
      </c>
      <c r="K75" s="26">
        <f t="shared" si="10"/>
        <v>15625.4046</v>
      </c>
      <c r="L75" s="6">
        <f t="shared" si="11"/>
        <v>0.000868030350608085</v>
      </c>
    </row>
    <row r="76" spans="2:12" ht="12.75">
      <c r="B76" s="29">
        <v>33189</v>
      </c>
      <c r="C76" s="31">
        <v>16544.06</v>
      </c>
      <c r="D76" s="6">
        <f t="shared" si="6"/>
        <v>0.0017773117493239917</v>
      </c>
      <c r="E76" s="31">
        <v>16544.06</v>
      </c>
      <c r="F76" s="6">
        <f t="shared" si="7"/>
        <v>0.003356564619698366</v>
      </c>
      <c r="G76" s="31">
        <v>0</v>
      </c>
      <c r="H76" s="6">
        <f t="shared" si="8"/>
        <v>0</v>
      </c>
      <c r="I76" s="31">
        <v>18336.44</v>
      </c>
      <c r="J76" s="6">
        <f t="shared" si="9"/>
        <v>0.005798606870060992</v>
      </c>
      <c r="K76" s="26">
        <f t="shared" si="10"/>
        <v>51424.56</v>
      </c>
      <c r="L76" s="6">
        <f t="shared" si="11"/>
        <v>0.002856763072020964</v>
      </c>
    </row>
    <row r="77" spans="2:12" ht="12.75">
      <c r="B77" s="29">
        <v>33190</v>
      </c>
      <c r="C77" s="31">
        <v>1411.2231</v>
      </c>
      <c r="D77" s="6">
        <f t="shared" si="6"/>
        <v>0.00015160628023274978</v>
      </c>
      <c r="E77" s="31">
        <v>1411.2231</v>
      </c>
      <c r="F77" s="6">
        <f t="shared" si="7"/>
        <v>0.0002863179611268968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2822.4462</v>
      </c>
      <c r="L77" s="6">
        <f t="shared" si="11"/>
        <v>0.00015679395364638795</v>
      </c>
    </row>
    <row r="78" spans="2:12" ht="12.75">
      <c r="B78" s="29">
        <v>33193</v>
      </c>
      <c r="C78" s="31">
        <v>1807.6632</v>
      </c>
      <c r="D78" s="6">
        <f t="shared" si="6"/>
        <v>0.00019419544200036776</v>
      </c>
      <c r="E78" s="31">
        <v>1807.6632</v>
      </c>
      <c r="F78" s="6">
        <f t="shared" si="7"/>
        <v>0.00036675026211526856</v>
      </c>
      <c r="G78" s="31">
        <v>0</v>
      </c>
      <c r="H78" s="6">
        <f t="shared" si="8"/>
        <v>0</v>
      </c>
      <c r="I78" s="31">
        <v>2726.37</v>
      </c>
      <c r="J78" s="6">
        <f t="shared" si="9"/>
        <v>0.0008621710545955588</v>
      </c>
      <c r="K78" s="26">
        <f t="shared" si="10"/>
        <v>6341.6964</v>
      </c>
      <c r="L78" s="6">
        <f t="shared" si="11"/>
        <v>0.00035229711424829475</v>
      </c>
    </row>
    <row r="79" spans="2:12" ht="12.75">
      <c r="B79" s="29">
        <v>33194</v>
      </c>
      <c r="C79" s="31">
        <v>256.9125</v>
      </c>
      <c r="D79" s="6">
        <f t="shared" si="6"/>
        <v>2.759985183795272E-05</v>
      </c>
      <c r="E79" s="31">
        <v>256.9125</v>
      </c>
      <c r="F79" s="6">
        <f t="shared" si="7"/>
        <v>5.212404983167713E-05</v>
      </c>
      <c r="G79" s="31">
        <v>0</v>
      </c>
      <c r="H79" s="6">
        <f t="shared" si="8"/>
        <v>0</v>
      </c>
      <c r="I79" s="31">
        <v>763.18</v>
      </c>
      <c r="J79" s="6">
        <f t="shared" si="9"/>
        <v>0.0002413435100321081</v>
      </c>
      <c r="K79" s="26">
        <f t="shared" si="10"/>
        <v>1277.005</v>
      </c>
      <c r="L79" s="6">
        <f t="shared" si="11"/>
        <v>7.094082529410328E-05</v>
      </c>
    </row>
    <row r="80" spans="2:12" ht="12.75">
      <c r="B80" s="36">
        <v>33196</v>
      </c>
      <c r="C80" s="37">
        <v>15183.4346846154</v>
      </c>
      <c r="D80" s="6">
        <f t="shared" si="6"/>
        <v>0.0016311411382732152</v>
      </c>
      <c r="E80" s="37">
        <v>15183.4346846154</v>
      </c>
      <c r="F80" s="6">
        <f t="shared" si="7"/>
        <v>0.003080512260465754</v>
      </c>
      <c r="G80" s="37">
        <v>0</v>
      </c>
      <c r="H80" s="6">
        <f t="shared" si="8"/>
        <v>0</v>
      </c>
      <c r="I80" s="37">
        <v>24316.05</v>
      </c>
      <c r="J80" s="6">
        <f t="shared" si="9"/>
        <v>0.007689563218528057</v>
      </c>
      <c r="K80" s="39">
        <f t="shared" si="10"/>
        <v>54682.9193692308</v>
      </c>
      <c r="L80" s="6">
        <f t="shared" si="11"/>
        <v>0.0030377730937186137</v>
      </c>
    </row>
    <row r="81" spans="2:12" ht="12.75">
      <c r="B81" s="36">
        <v>33299</v>
      </c>
      <c r="C81" s="37">
        <v>0</v>
      </c>
      <c r="D81" s="6">
        <f t="shared" si="6"/>
        <v>0</v>
      </c>
      <c r="E81" s="37">
        <v>0</v>
      </c>
      <c r="F81" s="6">
        <f t="shared" si="7"/>
        <v>0</v>
      </c>
      <c r="G81" s="78">
        <v>0</v>
      </c>
      <c r="H81" s="6">
        <f t="shared" si="8"/>
        <v>0</v>
      </c>
      <c r="I81" s="37">
        <v>11631.92</v>
      </c>
      <c r="J81" s="6">
        <f t="shared" si="9"/>
        <v>0.003678409289044104</v>
      </c>
      <c r="K81" s="39">
        <f t="shared" si="10"/>
        <v>11631.92</v>
      </c>
      <c r="L81" s="6">
        <f t="shared" si="11"/>
        <v>0.0006461822816316191</v>
      </c>
    </row>
    <row r="82" spans="2:12" ht="12.75">
      <c r="B82" s="36"/>
      <c r="C82" s="41"/>
      <c r="D82" s="6">
        <f t="shared" si="6"/>
        <v>0</v>
      </c>
      <c r="E82" s="50"/>
      <c r="F82" s="6">
        <f t="shared" si="7"/>
        <v>0</v>
      </c>
      <c r="G82" s="41"/>
      <c r="H82" s="6">
        <f t="shared" si="8"/>
        <v>0</v>
      </c>
      <c r="I82" s="50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50"/>
      <c r="F83" s="6">
        <f t="shared" si="7"/>
        <v>0</v>
      </c>
      <c r="G83" s="41"/>
      <c r="H83" s="6">
        <f t="shared" si="8"/>
        <v>0</v>
      </c>
      <c r="I83" s="50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50"/>
      <c r="F84" s="6">
        <f t="shared" si="7"/>
        <v>0</v>
      </c>
      <c r="G84" s="41"/>
      <c r="H84" s="6">
        <f t="shared" si="8"/>
        <v>0</v>
      </c>
      <c r="I84" s="50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50"/>
      <c r="F85" s="6">
        <f t="shared" si="7"/>
        <v>0</v>
      </c>
      <c r="G85" s="41"/>
      <c r="H85" s="6">
        <f t="shared" si="8"/>
        <v>0</v>
      </c>
      <c r="I85" s="50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50"/>
      <c r="F86" s="6">
        <f t="shared" si="7"/>
        <v>0</v>
      </c>
      <c r="G86" s="41"/>
      <c r="H86" s="6">
        <f t="shared" si="8"/>
        <v>0</v>
      </c>
      <c r="I86" s="50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50"/>
      <c r="F87" s="6">
        <f t="shared" si="7"/>
        <v>0</v>
      </c>
      <c r="G87" s="41"/>
      <c r="H87" s="6">
        <f t="shared" si="8"/>
        <v>0</v>
      </c>
      <c r="I87" s="50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50"/>
      <c r="F88" s="6">
        <f t="shared" si="7"/>
        <v>0</v>
      </c>
      <c r="G88" s="41"/>
      <c r="H88" s="6">
        <f t="shared" si="8"/>
        <v>0</v>
      </c>
      <c r="I88" s="50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51"/>
      <c r="F89" s="6">
        <f t="shared" si="7"/>
        <v>0</v>
      </c>
      <c r="G89" s="35"/>
      <c r="H89" s="6">
        <f t="shared" si="8"/>
        <v>0</v>
      </c>
      <c r="I89" s="51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48">
        <f aca="true" t="shared" si="12" ref="C90:J90">SUM(C2:C89)</f>
        <v>9308473.882700998</v>
      </c>
      <c r="D90" s="10">
        <f t="shared" si="12"/>
        <v>0.9999999999999999</v>
      </c>
      <c r="E90" s="52">
        <f t="shared" si="12"/>
        <v>4928866.8249999955</v>
      </c>
      <c r="F90" s="10">
        <f t="shared" si="12"/>
        <v>1.0000000000000002</v>
      </c>
      <c r="G90" s="4">
        <f t="shared" si="12"/>
        <v>601433.3499999999</v>
      </c>
      <c r="H90" s="10">
        <f t="shared" si="12"/>
        <v>1.0000000000000002</v>
      </c>
      <c r="I90" s="52">
        <f>SUM(I2:I89)</f>
        <v>3162214.72</v>
      </c>
      <c r="J90" s="7">
        <f t="shared" si="12"/>
        <v>1.0000000000000002</v>
      </c>
      <c r="K90" s="4">
        <f>SUM(K2:K89)</f>
        <v>18000988.777700998</v>
      </c>
      <c r="L90" s="10"/>
    </row>
    <row r="91" spans="3:11" ht="12.75">
      <c r="C91" s="48">
        <f>+C90-C92</f>
        <v>-0.007299002259969711</v>
      </c>
      <c r="E91" s="48">
        <f>+E90-E92</f>
        <v>-0.005000004544854164</v>
      </c>
      <c r="F91" s="4"/>
      <c r="G91" s="4">
        <f>+G90-G92</f>
        <v>0</v>
      </c>
      <c r="H91" s="4"/>
      <c r="I91" s="48">
        <f>+I90-I92</f>
        <v>0</v>
      </c>
      <c r="K91" s="4">
        <f>+K90-K92</f>
        <v>-0.012299001216888428</v>
      </c>
    </row>
    <row r="92" spans="3:11" ht="12.75">
      <c r="C92" s="77">
        <v>9308473.89</v>
      </c>
      <c r="E92" s="61">
        <v>4928866.83</v>
      </c>
      <c r="F92" s="10"/>
      <c r="G92" s="9">
        <v>601433.35</v>
      </c>
      <c r="I92" s="61">
        <v>3162214.72</v>
      </c>
      <c r="K92" s="4">
        <f>+C92+E92+G92+I92</f>
        <v>18000988.79</v>
      </c>
    </row>
    <row r="94" spans="3:21" ht="12.75">
      <c r="C94" s="16"/>
      <c r="D94" s="13"/>
      <c r="E94" s="19"/>
      <c r="G94" s="13"/>
      <c r="H94" s="13"/>
      <c r="I94" s="19"/>
      <c r="K94" s="13"/>
      <c r="L94" s="13"/>
      <c r="M94" s="14"/>
      <c r="O94" s="13"/>
      <c r="P94" s="13"/>
      <c r="Q94" s="14"/>
      <c r="S94" s="13"/>
      <c r="T94" s="13"/>
      <c r="U94" s="14"/>
    </row>
    <row r="103" spans="3:12" ht="12.75">
      <c r="C103" s="48">
        <f>+C92</f>
        <v>9308473.89</v>
      </c>
      <c r="E103" s="52">
        <f>+E92</f>
        <v>4928866.83</v>
      </c>
      <c r="F103" s="10"/>
      <c r="G103" s="52">
        <f>+G92</f>
        <v>601433.35</v>
      </c>
      <c r="I103" s="52">
        <f>+I92</f>
        <v>3162214.72</v>
      </c>
      <c r="K103" s="4">
        <f>SUM(C103:I103)</f>
        <v>18000988.79</v>
      </c>
      <c r="L103" s="4"/>
    </row>
    <row r="104" spans="6:12" ht="12.75">
      <c r="F104" s="10"/>
      <c r="G104" s="4"/>
      <c r="K104" s="4"/>
      <c r="L104" s="4"/>
    </row>
    <row r="105" spans="6:12" ht="12.75">
      <c r="F105" s="10"/>
      <c r="G105" s="4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75">
      <selection activeCell="I76" sqref="I76"/>
    </sheetView>
  </sheetViews>
  <sheetFormatPr defaultColWidth="9.140625" defaultRowHeight="12.75"/>
  <cols>
    <col min="3" max="3" width="14.57421875" style="4" customWidth="1"/>
    <col min="5" max="5" width="13.8515625" style="4" customWidth="1"/>
    <col min="7" max="7" width="18.140625" style="4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5" max="15" width="21.85156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64">
        <f>+SUM(Dec2020!C1)+1</f>
        <v>2021</v>
      </c>
      <c r="D1" s="5">
        <f>+DATE(C1,9,1)</f>
        <v>44440</v>
      </c>
      <c r="F1" t="s">
        <v>157</v>
      </c>
    </row>
    <row r="2" spans="2:15" ht="1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  <c r="N2" s="62"/>
      <c r="O2" s="62"/>
    </row>
    <row r="3" spans="2:15" ht="15">
      <c r="B3" s="63">
        <v>33010</v>
      </c>
      <c r="C3" s="65">
        <v>41346.2939</v>
      </c>
      <c r="D3" s="6">
        <f>+C3/$C$90</f>
        <v>0.006411879314438857</v>
      </c>
      <c r="E3" s="31">
        <v>41346.2939</v>
      </c>
      <c r="F3" s="6">
        <f>+E3/$E$90</f>
        <v>0.01153029525756799</v>
      </c>
      <c r="G3" s="31">
        <v>1440.38</v>
      </c>
      <c r="H3" s="6">
        <f>+G3/$G$90</f>
        <v>0.0029806588684368695</v>
      </c>
      <c r="I3" s="31">
        <v>6824.81</v>
      </c>
      <c r="J3" s="6">
        <f>+I3/$I$90</f>
        <v>0.002302895211625564</v>
      </c>
      <c r="K3" s="26">
        <f>+C3+E3+G3+I3</f>
        <v>90957.7778</v>
      </c>
      <c r="L3" s="6">
        <f>+K3/$K$90</f>
        <v>0.006747062566435917</v>
      </c>
      <c r="N3" s="63"/>
      <c r="O3" s="63"/>
    </row>
    <row r="4" spans="2:15" ht="15">
      <c r="B4" s="63">
        <v>33012</v>
      </c>
      <c r="C4" s="65">
        <v>842.5275</v>
      </c>
      <c r="D4" s="6">
        <f aca="true" t="shared" si="0" ref="D4:D67">+C4/$C$90</f>
        <v>0.00013065704660644045</v>
      </c>
      <c r="E4" s="31">
        <v>842.5275</v>
      </c>
      <c r="F4" s="6">
        <f aca="true" t="shared" si="1" ref="F4:F67">+E4/$E$90</f>
        <v>0.00023495674995965276</v>
      </c>
      <c r="G4" s="31">
        <v>0</v>
      </c>
      <c r="H4" s="6">
        <f aca="true" t="shared" si="2" ref="H4:H67">+G4/$G$90</f>
        <v>0</v>
      </c>
      <c r="I4" s="31">
        <v>62373.32</v>
      </c>
      <c r="J4" s="6">
        <f aca="true" t="shared" si="3" ref="J4:J67">+I4/$I$90</f>
        <v>0.021046625468135963</v>
      </c>
      <c r="K4" s="26">
        <f aca="true" t="shared" si="4" ref="K4:K67">+C4+E4+G4+I4</f>
        <v>64058.375</v>
      </c>
      <c r="L4" s="6">
        <f aca="true" t="shared" si="5" ref="L4:L67">+K4/$K$90</f>
        <v>0.004751719693279649</v>
      </c>
      <c r="N4" s="63"/>
      <c r="O4" s="63"/>
    </row>
    <row r="5" spans="2:15" ht="15">
      <c r="B5" s="63">
        <v>33013</v>
      </c>
      <c r="C5" s="65">
        <v>829.269</v>
      </c>
      <c r="D5" s="6">
        <f t="shared" si="0"/>
        <v>0.00012860095175798566</v>
      </c>
      <c r="E5" s="31">
        <v>829.269</v>
      </c>
      <c r="F5" s="6">
        <f t="shared" si="1"/>
        <v>0.0002312593346594518</v>
      </c>
      <c r="G5" s="31">
        <v>0</v>
      </c>
      <c r="H5" s="6">
        <f t="shared" si="2"/>
        <v>0</v>
      </c>
      <c r="I5" s="31">
        <v>5258.94</v>
      </c>
      <c r="J5" s="6">
        <f t="shared" si="3"/>
        <v>0.0017745237954208456</v>
      </c>
      <c r="K5" s="26">
        <f t="shared" si="4"/>
        <v>6917.477999999999</v>
      </c>
      <c r="L5" s="6">
        <f t="shared" si="5"/>
        <v>0.00051312441878878</v>
      </c>
      <c r="N5" s="63"/>
      <c r="O5" s="63"/>
    </row>
    <row r="6" spans="2:15" ht="15">
      <c r="B6" s="63">
        <v>33014</v>
      </c>
      <c r="C6" s="65">
        <v>12967.3268</v>
      </c>
      <c r="D6" s="6">
        <f t="shared" si="0"/>
        <v>0.0020109404406011013</v>
      </c>
      <c r="E6" s="31">
        <v>12967.3268</v>
      </c>
      <c r="F6" s="6">
        <f t="shared" si="1"/>
        <v>0.0036162154476770247</v>
      </c>
      <c r="G6" s="31">
        <v>4091.85</v>
      </c>
      <c r="H6" s="6">
        <f t="shared" si="2"/>
        <v>0.008467493988262405</v>
      </c>
      <c r="I6" s="31">
        <v>50758.37</v>
      </c>
      <c r="J6" s="6">
        <f t="shared" si="3"/>
        <v>0.01712739361578105</v>
      </c>
      <c r="K6" s="26">
        <f t="shared" si="4"/>
        <v>80784.8736</v>
      </c>
      <c r="L6" s="6">
        <f t="shared" si="5"/>
        <v>0.0059924572673632015</v>
      </c>
      <c r="N6" s="63"/>
      <c r="O6" s="63"/>
    </row>
    <row r="7" spans="2:15" ht="15">
      <c r="B7" s="63">
        <v>33015</v>
      </c>
      <c r="C7" s="65">
        <v>343.5903</v>
      </c>
      <c r="D7" s="6">
        <f t="shared" si="0"/>
        <v>5.3283119946376654E-05</v>
      </c>
      <c r="E7" s="31">
        <v>343.5903</v>
      </c>
      <c r="F7" s="6">
        <f t="shared" si="1"/>
        <v>9.581747801188932E-05</v>
      </c>
      <c r="G7" s="31">
        <v>0</v>
      </c>
      <c r="H7" s="6">
        <f t="shared" si="2"/>
        <v>0</v>
      </c>
      <c r="I7" s="31">
        <v>14878.94</v>
      </c>
      <c r="J7" s="6">
        <f t="shared" si="3"/>
        <v>0.005020599793996326</v>
      </c>
      <c r="K7" s="26">
        <f t="shared" si="4"/>
        <v>15566.1206</v>
      </c>
      <c r="L7" s="6">
        <f t="shared" si="5"/>
        <v>0.00115466309913397</v>
      </c>
      <c r="N7" s="63"/>
      <c r="O7" s="63"/>
    </row>
    <row r="8" spans="2:15" ht="15">
      <c r="B8" s="63">
        <v>33016</v>
      </c>
      <c r="C8" s="65">
        <v>45595.23</v>
      </c>
      <c r="D8" s="6">
        <f t="shared" si="0"/>
        <v>0.007070793643105267</v>
      </c>
      <c r="E8" s="31">
        <v>45595.23</v>
      </c>
      <c r="F8" s="6">
        <f t="shared" si="1"/>
        <v>0.012715201645599531</v>
      </c>
      <c r="G8" s="31">
        <v>945.59</v>
      </c>
      <c r="H8" s="6">
        <f t="shared" si="2"/>
        <v>0.001956762256769199</v>
      </c>
      <c r="I8" s="31">
        <v>32717.84</v>
      </c>
      <c r="J8" s="6">
        <f t="shared" si="3"/>
        <v>0.011039978705741454</v>
      </c>
      <c r="K8" s="26">
        <f t="shared" si="4"/>
        <v>124853.89</v>
      </c>
      <c r="L8" s="6">
        <f t="shared" si="5"/>
        <v>0.009261407082142983</v>
      </c>
      <c r="N8" s="63"/>
      <c r="O8" s="63"/>
    </row>
    <row r="9" spans="2:15" ht="15">
      <c r="B9" s="63">
        <v>33018</v>
      </c>
      <c r="C9" s="65">
        <v>947.0862</v>
      </c>
      <c r="D9" s="6">
        <f t="shared" si="0"/>
        <v>0.00014687174694442208</v>
      </c>
      <c r="E9" s="31">
        <v>947.0862</v>
      </c>
      <c r="F9" s="6">
        <f t="shared" si="1"/>
        <v>0.0002641151718889148</v>
      </c>
      <c r="G9" s="31">
        <v>0</v>
      </c>
      <c r="H9" s="6">
        <f t="shared" si="2"/>
        <v>0</v>
      </c>
      <c r="I9" s="31">
        <v>10812.53</v>
      </c>
      <c r="J9" s="6">
        <f t="shared" si="3"/>
        <v>0.0036484713219207213</v>
      </c>
      <c r="K9" s="26">
        <f t="shared" si="4"/>
        <v>12706.7024</v>
      </c>
      <c r="L9" s="6">
        <f t="shared" si="5"/>
        <v>0.0009425572851438047</v>
      </c>
      <c r="N9" s="63"/>
      <c r="O9" s="63"/>
    </row>
    <row r="10" spans="2:15" ht="15">
      <c r="B10" s="63">
        <v>33030</v>
      </c>
      <c r="C10" s="65">
        <v>20794.6838</v>
      </c>
      <c r="D10" s="6">
        <f t="shared" si="0"/>
        <v>0.003224787286376756</v>
      </c>
      <c r="E10" s="31">
        <v>20794.6838</v>
      </c>
      <c r="F10" s="6">
        <f t="shared" si="1"/>
        <v>0.005799040769691959</v>
      </c>
      <c r="G10" s="31">
        <v>0</v>
      </c>
      <c r="H10" s="6">
        <f t="shared" si="2"/>
        <v>0</v>
      </c>
      <c r="I10" s="31">
        <v>17148</v>
      </c>
      <c r="J10" s="6">
        <f t="shared" si="3"/>
        <v>0.005786248567938912</v>
      </c>
      <c r="K10" s="26">
        <f t="shared" si="4"/>
        <v>58737.3676</v>
      </c>
      <c r="L10" s="6">
        <f t="shared" si="5"/>
        <v>0.004357018209661515</v>
      </c>
      <c r="N10" s="63"/>
      <c r="O10" s="63"/>
    </row>
    <row r="11" spans="2:15" ht="15">
      <c r="B11" s="63">
        <v>33031</v>
      </c>
      <c r="C11" s="65">
        <v>358.335</v>
      </c>
      <c r="D11" s="6">
        <f t="shared" si="0"/>
        <v>5.556969095456093E-05</v>
      </c>
      <c r="E11" s="31">
        <v>358.335</v>
      </c>
      <c r="F11" s="6">
        <f t="shared" si="1"/>
        <v>9.992935185711109E-05</v>
      </c>
      <c r="G11" s="31">
        <v>0</v>
      </c>
      <c r="H11" s="6">
        <f t="shared" si="2"/>
        <v>0</v>
      </c>
      <c r="I11" s="31">
        <v>2095.72</v>
      </c>
      <c r="J11" s="6">
        <f t="shared" si="3"/>
        <v>0.0007071586685794807</v>
      </c>
      <c r="K11" s="26">
        <f t="shared" si="4"/>
        <v>2812.39</v>
      </c>
      <c r="L11" s="6">
        <f t="shared" si="5"/>
        <v>0.0002086173579673657</v>
      </c>
      <c r="N11" s="63"/>
      <c r="O11" s="63"/>
    </row>
    <row r="12" spans="2:15" ht="15">
      <c r="B12" s="63">
        <v>33032</v>
      </c>
      <c r="C12" s="65">
        <v>2278.5833</v>
      </c>
      <c r="D12" s="6">
        <f t="shared" si="0"/>
        <v>0.0003533569698612293</v>
      </c>
      <c r="E12" s="31">
        <v>2278.5833</v>
      </c>
      <c r="F12" s="6">
        <f t="shared" si="1"/>
        <v>0.000635431516099285</v>
      </c>
      <c r="G12" s="31">
        <v>0</v>
      </c>
      <c r="H12" s="6">
        <f t="shared" si="2"/>
        <v>0</v>
      </c>
      <c r="I12" s="31">
        <v>4508.78</v>
      </c>
      <c r="J12" s="6">
        <f t="shared" si="3"/>
        <v>0.0015213973535194544</v>
      </c>
      <c r="K12" s="26">
        <f t="shared" si="4"/>
        <v>9065.9466</v>
      </c>
      <c r="L12" s="6">
        <f t="shared" si="5"/>
        <v>0.0006724934405133079</v>
      </c>
      <c r="N12" s="63"/>
      <c r="O12" s="63"/>
    </row>
    <row r="13" spans="2:15" ht="15">
      <c r="B13" s="63">
        <v>33033</v>
      </c>
      <c r="C13" s="65">
        <v>33454.8495</v>
      </c>
      <c r="D13" s="6">
        <f t="shared" si="0"/>
        <v>0.005188093955785361</v>
      </c>
      <c r="E13" s="31">
        <v>33454.8495</v>
      </c>
      <c r="F13" s="6">
        <f t="shared" si="1"/>
        <v>0.009329597798183814</v>
      </c>
      <c r="G13" s="31">
        <v>380.59</v>
      </c>
      <c r="H13" s="6">
        <f t="shared" si="2"/>
        <v>0.000787576166524381</v>
      </c>
      <c r="I13" s="31">
        <v>24224.56</v>
      </c>
      <c r="J13" s="6">
        <f t="shared" si="3"/>
        <v>0.008174091766325534</v>
      </c>
      <c r="K13" s="26">
        <f t="shared" si="4"/>
        <v>91514.84899999999</v>
      </c>
      <c r="L13" s="6">
        <f t="shared" si="5"/>
        <v>0.006788384972625567</v>
      </c>
      <c r="N13" s="63"/>
      <c r="O13" s="63"/>
    </row>
    <row r="14" spans="2:15" ht="15">
      <c r="B14" s="63">
        <v>33034</v>
      </c>
      <c r="C14" s="65">
        <v>50230.785</v>
      </c>
      <c r="D14" s="6">
        <f t="shared" si="0"/>
        <v>0.007789663858833202</v>
      </c>
      <c r="E14" s="31">
        <v>50230.785</v>
      </c>
      <c r="F14" s="6">
        <f t="shared" si="1"/>
        <v>0.014007924953811094</v>
      </c>
      <c r="G14" s="31">
        <v>171.65</v>
      </c>
      <c r="H14" s="6">
        <f t="shared" si="2"/>
        <v>0.00035520494228411155</v>
      </c>
      <c r="I14" s="31">
        <v>16053.35</v>
      </c>
      <c r="J14" s="6">
        <f t="shared" si="3"/>
        <v>0.005416880886874396</v>
      </c>
      <c r="K14" s="26">
        <f t="shared" si="4"/>
        <v>116686.57</v>
      </c>
      <c r="L14" s="6">
        <f t="shared" si="5"/>
        <v>0.00865557193123076</v>
      </c>
      <c r="N14" s="63"/>
      <c r="O14" s="63"/>
    </row>
    <row r="15" spans="2:15" ht="15">
      <c r="B15" s="63">
        <v>33035</v>
      </c>
      <c r="C15" s="65">
        <v>358.344</v>
      </c>
      <c r="D15" s="6">
        <f t="shared" si="0"/>
        <v>5.557108665193515E-05</v>
      </c>
      <c r="E15" s="31">
        <v>358.344</v>
      </c>
      <c r="F15" s="6">
        <f t="shared" si="1"/>
        <v>9.993186169892592E-05</v>
      </c>
      <c r="G15" s="31">
        <v>0</v>
      </c>
      <c r="H15" s="6">
        <f t="shared" si="2"/>
        <v>0</v>
      </c>
      <c r="I15" s="31">
        <v>25.36</v>
      </c>
      <c r="J15" s="6">
        <f t="shared" si="3"/>
        <v>8.557223214539935E-06</v>
      </c>
      <c r="K15" s="26">
        <f t="shared" si="4"/>
        <v>742.048</v>
      </c>
      <c r="L15" s="6">
        <f t="shared" si="5"/>
        <v>5.504360819266453E-05</v>
      </c>
      <c r="N15" s="63"/>
      <c r="O15" s="63"/>
    </row>
    <row r="16" spans="2:15" ht="15">
      <c r="B16" s="63">
        <v>33054</v>
      </c>
      <c r="C16" s="65">
        <v>742.9275</v>
      </c>
      <c r="D16" s="6">
        <f t="shared" si="0"/>
        <v>0.00011521132899840811</v>
      </c>
      <c r="E16" s="31">
        <v>742.9275</v>
      </c>
      <c r="F16" s="6">
        <f t="shared" si="1"/>
        <v>0.0002071811672089634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1485.855</v>
      </c>
      <c r="L16" s="6">
        <f t="shared" si="5"/>
        <v>0.00011021769542012317</v>
      </c>
      <c r="N16" s="63"/>
      <c r="O16" s="63"/>
    </row>
    <row r="17" spans="2:15" ht="15">
      <c r="B17" s="63">
        <v>33055</v>
      </c>
      <c r="C17" s="65">
        <v>326.199</v>
      </c>
      <c r="D17" s="6">
        <f t="shared" si="0"/>
        <v>5.058612086368014E-05</v>
      </c>
      <c r="E17" s="31">
        <v>326.199</v>
      </c>
      <c r="F17" s="6">
        <f t="shared" si="1"/>
        <v>9.096754335032242E-05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652.398</v>
      </c>
      <c r="L17" s="6">
        <f t="shared" si="5"/>
        <v>4.839355391791091E-05</v>
      </c>
      <c r="N17" s="63"/>
      <c r="O17" s="63"/>
    </row>
    <row r="18" spans="2:15" ht="15">
      <c r="B18" s="63">
        <v>33056</v>
      </c>
      <c r="C18" s="65">
        <v>12426.4215</v>
      </c>
      <c r="D18" s="6">
        <f t="shared" si="0"/>
        <v>0.001927058206499816</v>
      </c>
      <c r="E18" s="31">
        <v>12426.4215</v>
      </c>
      <c r="F18" s="6">
        <f t="shared" si="1"/>
        <v>0.0034653724765883053</v>
      </c>
      <c r="G18" s="31">
        <v>423.48</v>
      </c>
      <c r="H18" s="6">
        <f t="shared" si="2"/>
        <v>0.0008763308415873904</v>
      </c>
      <c r="I18" s="31">
        <v>25833.73</v>
      </c>
      <c r="J18" s="6">
        <f t="shared" si="3"/>
        <v>0.008717073898823216</v>
      </c>
      <c r="K18" s="26">
        <f t="shared" si="4"/>
        <v>51110.053</v>
      </c>
      <c r="L18" s="6">
        <f t="shared" si="5"/>
        <v>0.003791239558678574</v>
      </c>
      <c r="N18" s="63"/>
      <c r="O18" s="63"/>
    </row>
    <row r="19" spans="2:15" ht="15">
      <c r="B19" s="63">
        <v>33109</v>
      </c>
      <c r="C19" s="65">
        <v>8337.845</v>
      </c>
      <c r="D19" s="6">
        <f t="shared" si="0"/>
        <v>0.0012930120414612893</v>
      </c>
      <c r="E19" s="31">
        <v>8337.845</v>
      </c>
      <c r="F19" s="6">
        <f t="shared" si="1"/>
        <v>0.002325185780722102</v>
      </c>
      <c r="G19" s="31">
        <v>9515.34</v>
      </c>
      <c r="H19" s="6">
        <f t="shared" si="2"/>
        <v>0.01969062508309757</v>
      </c>
      <c r="I19" s="31">
        <v>0</v>
      </c>
      <c r="J19" s="6">
        <f t="shared" si="3"/>
        <v>0</v>
      </c>
      <c r="K19" s="26">
        <f t="shared" si="4"/>
        <v>26191.03</v>
      </c>
      <c r="L19" s="6">
        <f t="shared" si="5"/>
        <v>0.0019427972226625804</v>
      </c>
      <c r="N19" s="63"/>
      <c r="O19" s="63"/>
    </row>
    <row r="20" spans="2:15" ht="15">
      <c r="B20" s="63">
        <v>33122</v>
      </c>
      <c r="C20" s="65">
        <v>78230.675</v>
      </c>
      <c r="D20" s="6">
        <f t="shared" si="0"/>
        <v>0.01213181640899353</v>
      </c>
      <c r="E20" s="31">
        <v>78230.675</v>
      </c>
      <c r="F20" s="6">
        <f t="shared" si="1"/>
        <v>0.021816291035188593</v>
      </c>
      <c r="G20" s="31">
        <v>9530.58</v>
      </c>
      <c r="H20" s="6">
        <f t="shared" si="2"/>
        <v>0.0197221620671955</v>
      </c>
      <c r="I20" s="31">
        <v>107970.48</v>
      </c>
      <c r="J20" s="6">
        <f t="shared" si="3"/>
        <v>0.03643247231628627</v>
      </c>
      <c r="K20" s="26">
        <f t="shared" si="4"/>
        <v>273962.41</v>
      </c>
      <c r="L20" s="6">
        <f t="shared" si="5"/>
        <v>0.020321973181732338</v>
      </c>
      <c r="N20" s="63"/>
      <c r="O20" s="63"/>
    </row>
    <row r="21" spans="2:15" ht="15">
      <c r="B21" s="63">
        <v>33125</v>
      </c>
      <c r="C21" s="65">
        <v>12976.8414153846</v>
      </c>
      <c r="D21" s="6">
        <f t="shared" si="0"/>
        <v>0.0020124159432354342</v>
      </c>
      <c r="E21" s="31">
        <v>12976.8414153846</v>
      </c>
      <c r="F21" s="6">
        <f t="shared" si="1"/>
        <v>0.0036188688009597147</v>
      </c>
      <c r="G21" s="31">
        <v>0</v>
      </c>
      <c r="H21" s="6">
        <f t="shared" si="2"/>
        <v>0</v>
      </c>
      <c r="I21" s="31">
        <v>119162.77</v>
      </c>
      <c r="J21" s="6">
        <f t="shared" si="3"/>
        <v>0.0402090860312651</v>
      </c>
      <c r="K21" s="26">
        <f t="shared" si="4"/>
        <v>145116.4528307692</v>
      </c>
      <c r="L21" s="6">
        <f t="shared" si="5"/>
        <v>0.010764442693634567</v>
      </c>
      <c r="N21" s="63"/>
      <c r="O21" s="63"/>
    </row>
    <row r="22" spans="2:15" ht="15">
      <c r="B22" s="63">
        <v>33126</v>
      </c>
      <c r="C22" s="65">
        <v>308224.9989</v>
      </c>
      <c r="D22" s="6">
        <f t="shared" si="0"/>
        <v>0.04779875795929196</v>
      </c>
      <c r="E22" s="31">
        <v>308224.9989</v>
      </c>
      <c r="F22" s="6">
        <f t="shared" si="1"/>
        <v>0.08595511006805302</v>
      </c>
      <c r="G22" s="31">
        <v>23329.4</v>
      </c>
      <c r="H22" s="6">
        <f t="shared" si="2"/>
        <v>0.04827683181196011</v>
      </c>
      <c r="I22" s="31">
        <v>48856.11</v>
      </c>
      <c r="J22" s="6">
        <f t="shared" si="3"/>
        <v>0.016485514142906808</v>
      </c>
      <c r="K22" s="26">
        <f t="shared" si="4"/>
        <v>688635.5078</v>
      </c>
      <c r="L22" s="6">
        <f t="shared" si="5"/>
        <v>0.05108157838697736</v>
      </c>
      <c r="N22" s="63"/>
      <c r="O22" s="63"/>
    </row>
    <row r="23" spans="2:15" ht="15">
      <c r="B23" s="63">
        <v>33127</v>
      </c>
      <c r="C23" s="65">
        <v>43963.1454536272</v>
      </c>
      <c r="D23" s="6">
        <f t="shared" si="0"/>
        <v>0.0068176940746744645</v>
      </c>
      <c r="E23" s="31">
        <v>43963.1454536272</v>
      </c>
      <c r="F23" s="6">
        <f t="shared" si="1"/>
        <v>0.012260060085620625</v>
      </c>
      <c r="G23" s="31">
        <v>152.12</v>
      </c>
      <c r="H23" s="6">
        <f t="shared" si="2"/>
        <v>0.00031479042132396764</v>
      </c>
      <c r="I23" s="31">
        <v>177609.14</v>
      </c>
      <c r="J23" s="6">
        <f t="shared" si="3"/>
        <v>0.05993064100640668</v>
      </c>
      <c r="K23" s="26">
        <f t="shared" si="4"/>
        <v>265687.5509072544</v>
      </c>
      <c r="L23" s="6">
        <f t="shared" si="5"/>
        <v>0.019708161000107166</v>
      </c>
      <c r="N23" s="63"/>
      <c r="O23" s="63"/>
    </row>
    <row r="24" spans="2:15" ht="15">
      <c r="B24" s="63">
        <v>33128</v>
      </c>
      <c r="C24" s="65">
        <v>2252.1792</v>
      </c>
      <c r="D24" s="6">
        <f t="shared" si="0"/>
        <v>0.0003492622884124919</v>
      </c>
      <c r="E24" s="31">
        <v>2252.1792</v>
      </c>
      <c r="F24" s="6">
        <f t="shared" si="1"/>
        <v>0.0006280681700700936</v>
      </c>
      <c r="G24" s="31">
        <v>0</v>
      </c>
      <c r="H24" s="6">
        <f t="shared" si="2"/>
        <v>0</v>
      </c>
      <c r="I24" s="31">
        <v>53230.17</v>
      </c>
      <c r="J24" s="6">
        <f t="shared" si="3"/>
        <v>0.017961452935248708</v>
      </c>
      <c r="K24" s="26">
        <f t="shared" si="4"/>
        <v>57734.528399999996</v>
      </c>
      <c r="L24" s="6">
        <f t="shared" si="5"/>
        <v>0.004282629641799267</v>
      </c>
      <c r="N24" s="63"/>
      <c r="O24" s="63"/>
    </row>
    <row r="25" spans="2:15" ht="15">
      <c r="B25" s="63">
        <v>33129</v>
      </c>
      <c r="C25" s="65">
        <v>63842.8501</v>
      </c>
      <c r="D25" s="6">
        <f t="shared" si="0"/>
        <v>0.009900588694141963</v>
      </c>
      <c r="E25" s="31">
        <v>63842.8501</v>
      </c>
      <c r="F25" s="6">
        <f t="shared" si="1"/>
        <v>0.017803939417594433</v>
      </c>
      <c r="G25" s="31">
        <v>9.75</v>
      </c>
      <c r="H25" s="6">
        <f t="shared" si="2"/>
        <v>2.017622014139288E-05</v>
      </c>
      <c r="I25" s="31">
        <v>10329.93</v>
      </c>
      <c r="J25" s="6">
        <f t="shared" si="3"/>
        <v>0.0034856276340919762</v>
      </c>
      <c r="K25" s="26">
        <f t="shared" si="4"/>
        <v>138025.3802</v>
      </c>
      <c r="L25" s="6">
        <f t="shared" si="5"/>
        <v>0.0102384413789571</v>
      </c>
      <c r="N25" s="63"/>
      <c r="O25" s="63"/>
    </row>
    <row r="26" spans="2:15" ht="15">
      <c r="B26" s="63">
        <v>33130</v>
      </c>
      <c r="C26" s="65">
        <v>108098.380769231</v>
      </c>
      <c r="D26" s="6">
        <f t="shared" si="0"/>
        <v>0.01676362513300297</v>
      </c>
      <c r="E26" s="31">
        <v>108098.380769231</v>
      </c>
      <c r="F26" s="6">
        <f t="shared" si="1"/>
        <v>0.030145537352121495</v>
      </c>
      <c r="G26" s="31">
        <v>14389.38</v>
      </c>
      <c r="H26" s="6">
        <f t="shared" si="2"/>
        <v>0.029776748572118546</v>
      </c>
      <c r="I26" s="31">
        <v>150650.01</v>
      </c>
      <c r="J26" s="6">
        <f t="shared" si="3"/>
        <v>0.05083382345594138</v>
      </c>
      <c r="K26" s="26">
        <f t="shared" si="4"/>
        <v>381236.151538462</v>
      </c>
      <c r="L26" s="6">
        <f t="shared" si="5"/>
        <v>0.0282793206829779</v>
      </c>
      <c r="N26" s="63"/>
      <c r="O26" s="63"/>
    </row>
    <row r="27" spans="2:15" ht="15">
      <c r="B27" s="63">
        <v>33131</v>
      </c>
      <c r="C27" s="65">
        <v>471206.892623842</v>
      </c>
      <c r="D27" s="6">
        <f t="shared" si="0"/>
        <v>0.07307358030548475</v>
      </c>
      <c r="E27" s="31">
        <v>471206.892623842</v>
      </c>
      <c r="F27" s="6">
        <f t="shared" si="1"/>
        <v>0.1314060847265935</v>
      </c>
      <c r="G27" s="31">
        <v>124788.95</v>
      </c>
      <c r="H27" s="6">
        <f t="shared" si="2"/>
        <v>0.2582327514270019</v>
      </c>
      <c r="I27" s="31">
        <v>165818</v>
      </c>
      <c r="J27" s="6">
        <f t="shared" si="3"/>
        <v>0.055951957373366834</v>
      </c>
      <c r="K27" s="26">
        <f t="shared" si="4"/>
        <v>1233020.735247684</v>
      </c>
      <c r="L27" s="6">
        <f t="shared" si="5"/>
        <v>0.09146296498933311</v>
      </c>
      <c r="N27" s="63"/>
      <c r="O27" s="63"/>
    </row>
    <row r="28" spans="2:15" ht="15">
      <c r="B28" s="63">
        <v>33132</v>
      </c>
      <c r="C28" s="65">
        <v>156511.971038462</v>
      </c>
      <c r="D28" s="6">
        <f t="shared" si="0"/>
        <v>0.024271483001371694</v>
      </c>
      <c r="E28" s="31">
        <v>156511.971038462</v>
      </c>
      <c r="F28" s="6">
        <f t="shared" si="1"/>
        <v>0.04364669882582626</v>
      </c>
      <c r="G28" s="31">
        <v>18249.18</v>
      </c>
      <c r="H28" s="6">
        <f t="shared" si="2"/>
        <v>0.0377640485210158</v>
      </c>
      <c r="I28" s="31">
        <v>108320.43</v>
      </c>
      <c r="J28" s="6">
        <f t="shared" si="3"/>
        <v>0.03655055592290804</v>
      </c>
      <c r="K28" s="26">
        <f t="shared" si="4"/>
        <v>439593.552076924</v>
      </c>
      <c r="L28" s="6">
        <f t="shared" si="5"/>
        <v>0.032608153710466</v>
      </c>
      <c r="N28" s="63"/>
      <c r="O28" s="63"/>
    </row>
    <row r="29" spans="2:15" ht="15">
      <c r="B29" s="63">
        <v>33133</v>
      </c>
      <c r="C29" s="65">
        <v>116789.310646154</v>
      </c>
      <c r="D29" s="6">
        <f t="shared" si="0"/>
        <v>0.01811139268953072</v>
      </c>
      <c r="E29" s="31">
        <v>116789.310646154</v>
      </c>
      <c r="F29" s="6">
        <f t="shared" si="1"/>
        <v>0.03256918837598609</v>
      </c>
      <c r="G29" s="31">
        <v>28485.66</v>
      </c>
      <c r="H29" s="6">
        <f t="shared" si="2"/>
        <v>0.05894696892644815</v>
      </c>
      <c r="I29" s="31">
        <v>79130.18</v>
      </c>
      <c r="J29" s="6">
        <f t="shared" si="3"/>
        <v>0.02670089169032822</v>
      </c>
      <c r="K29" s="26">
        <f t="shared" si="4"/>
        <v>341194.461292308</v>
      </c>
      <c r="L29" s="6">
        <f t="shared" si="5"/>
        <v>0.025309109713766556</v>
      </c>
      <c r="N29" s="63"/>
      <c r="O29" s="63"/>
    </row>
    <row r="30" spans="2:15" ht="15">
      <c r="B30" s="63">
        <v>33134</v>
      </c>
      <c r="C30" s="65">
        <v>144502.300084615</v>
      </c>
      <c r="D30" s="6">
        <f t="shared" si="0"/>
        <v>0.02240905342186859</v>
      </c>
      <c r="E30" s="31">
        <v>144502.300084615</v>
      </c>
      <c r="F30" s="6">
        <f t="shared" si="1"/>
        <v>0.04029754612113622</v>
      </c>
      <c r="G30" s="31">
        <v>38221.61</v>
      </c>
      <c r="H30" s="6">
        <f t="shared" si="2"/>
        <v>0.0790941146172783</v>
      </c>
      <c r="I30" s="31">
        <v>145244.59</v>
      </c>
      <c r="J30" s="6">
        <f t="shared" si="3"/>
        <v>0.04900987292327819</v>
      </c>
      <c r="K30" s="26">
        <f t="shared" si="4"/>
        <v>472470.80016923</v>
      </c>
      <c r="L30" s="6">
        <f t="shared" si="5"/>
        <v>0.035046920963320155</v>
      </c>
      <c r="N30" s="63"/>
      <c r="O30" s="63"/>
    </row>
    <row r="31" spans="2:15" ht="15">
      <c r="B31" s="63">
        <v>33135</v>
      </c>
      <c r="C31" s="65">
        <v>14658.9104307692</v>
      </c>
      <c r="D31" s="6">
        <f t="shared" si="0"/>
        <v>0.0022732669774608513</v>
      </c>
      <c r="E31" s="31">
        <v>14658.9104307692</v>
      </c>
      <c r="F31" s="6">
        <f t="shared" si="1"/>
        <v>0.004087949595429448</v>
      </c>
      <c r="G31" s="31">
        <v>0</v>
      </c>
      <c r="H31" s="6">
        <f t="shared" si="2"/>
        <v>0</v>
      </c>
      <c r="I31" s="31">
        <v>64512.18</v>
      </c>
      <c r="J31" s="6">
        <f t="shared" si="3"/>
        <v>0.021768340864218413</v>
      </c>
      <c r="K31" s="26">
        <f t="shared" si="4"/>
        <v>93830.0008615384</v>
      </c>
      <c r="L31" s="6">
        <f t="shared" si="5"/>
        <v>0.006960118218956045</v>
      </c>
      <c r="N31" s="63"/>
      <c r="O31" s="63"/>
    </row>
    <row r="32" spans="2:15" ht="15">
      <c r="B32" s="63">
        <v>33136</v>
      </c>
      <c r="C32" s="65">
        <v>14786.247799817</v>
      </c>
      <c r="D32" s="6">
        <f t="shared" si="0"/>
        <v>0.002293014136529748</v>
      </c>
      <c r="E32" s="31">
        <v>14786.247799817</v>
      </c>
      <c r="F32" s="6">
        <f t="shared" si="1"/>
        <v>0.004123460334698949</v>
      </c>
      <c r="G32" s="31">
        <v>359.61</v>
      </c>
      <c r="H32" s="6">
        <f t="shared" si="2"/>
        <v>0.0007441610794919275</v>
      </c>
      <c r="I32" s="31">
        <v>6937.66</v>
      </c>
      <c r="J32" s="6">
        <f t="shared" si="3"/>
        <v>0.0023409741800703913</v>
      </c>
      <c r="K32" s="26">
        <f t="shared" si="4"/>
        <v>36869.765599634</v>
      </c>
      <c r="L32" s="6">
        <f t="shared" si="5"/>
        <v>0.002734924063971111</v>
      </c>
      <c r="N32" s="63"/>
      <c r="O32" s="63"/>
    </row>
    <row r="33" spans="2:15" ht="15">
      <c r="B33" s="63">
        <v>33137</v>
      </c>
      <c r="C33" s="65">
        <v>89869.5208307242</v>
      </c>
      <c r="D33" s="6">
        <f t="shared" si="0"/>
        <v>0.013936739360648053</v>
      </c>
      <c r="E33" s="31">
        <v>89869.5208307242</v>
      </c>
      <c r="F33" s="6">
        <f t="shared" si="1"/>
        <v>0.025062031250989755</v>
      </c>
      <c r="G33" s="31">
        <v>582.54</v>
      </c>
      <c r="H33" s="6">
        <f t="shared" si="2"/>
        <v>0.0012054825929402057</v>
      </c>
      <c r="I33" s="31">
        <v>102798.68</v>
      </c>
      <c r="J33" s="6">
        <f t="shared" si="3"/>
        <v>0.03468735216561759</v>
      </c>
      <c r="K33" s="26">
        <f t="shared" si="4"/>
        <v>283120.2616614484</v>
      </c>
      <c r="L33" s="6">
        <f t="shared" si="5"/>
        <v>0.021001283952382363</v>
      </c>
      <c r="N33" s="63"/>
      <c r="O33" s="63"/>
    </row>
    <row r="34" spans="2:15" ht="15">
      <c r="B34" s="63">
        <v>33138</v>
      </c>
      <c r="C34" s="65">
        <v>65673.0709307242</v>
      </c>
      <c r="D34" s="6">
        <f t="shared" si="0"/>
        <v>0.0101844147394402</v>
      </c>
      <c r="E34" s="31">
        <v>65673.0709307242</v>
      </c>
      <c r="F34" s="6">
        <f t="shared" si="1"/>
        <v>0.01831433550329539</v>
      </c>
      <c r="G34" s="31">
        <v>10716.5</v>
      </c>
      <c r="H34" s="6">
        <f t="shared" si="2"/>
        <v>0.022176252630280696</v>
      </c>
      <c r="I34" s="31">
        <v>28777.89</v>
      </c>
      <c r="J34" s="6">
        <f t="shared" si="3"/>
        <v>0.009710521623559804</v>
      </c>
      <c r="K34" s="26">
        <f t="shared" si="4"/>
        <v>170840.53186144843</v>
      </c>
      <c r="L34" s="6">
        <f t="shared" si="5"/>
        <v>0.012672602445135609</v>
      </c>
      <c r="N34" s="63"/>
      <c r="O34" s="63"/>
    </row>
    <row r="35" spans="2:15" ht="15">
      <c r="B35" s="63">
        <v>33139</v>
      </c>
      <c r="C35" s="65">
        <v>1642712.95389987</v>
      </c>
      <c r="D35" s="6">
        <f t="shared" si="0"/>
        <v>0.2547477951505426</v>
      </c>
      <c r="E35" s="31">
        <v>276.855</v>
      </c>
      <c r="F35" s="6">
        <f t="shared" si="1"/>
        <v>7.720691729359536E-05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1642989.80889987</v>
      </c>
      <c r="L35" s="6">
        <f t="shared" si="5"/>
        <v>0.12187363527106765</v>
      </c>
      <c r="N35" s="63"/>
      <c r="O35" s="63"/>
    </row>
    <row r="36" spans="2:15" ht="15">
      <c r="B36" s="63">
        <v>33140</v>
      </c>
      <c r="C36" s="65">
        <v>1108977.33079873</v>
      </c>
      <c r="D36" s="6">
        <f t="shared" si="0"/>
        <v>0.17197741651833987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1108977.33079873</v>
      </c>
      <c r="L36" s="6">
        <f t="shared" si="5"/>
        <v>0.0822616780734295</v>
      </c>
      <c r="N36" s="63"/>
      <c r="O36" s="63"/>
    </row>
    <row r="37" spans="2:15" ht="15">
      <c r="B37" s="63">
        <v>33141</v>
      </c>
      <c r="C37" s="65">
        <v>128493.910439854</v>
      </c>
      <c r="D37" s="6">
        <f t="shared" si="0"/>
        <v>0.019926512600459675</v>
      </c>
      <c r="E37" s="31">
        <v>17401.4101384615</v>
      </c>
      <c r="F37" s="6">
        <f t="shared" si="1"/>
        <v>0.004852754089151826</v>
      </c>
      <c r="G37" s="31">
        <v>11225.54</v>
      </c>
      <c r="H37" s="6">
        <f t="shared" si="2"/>
        <v>0.023229637563693478</v>
      </c>
      <c r="I37" s="31">
        <v>6786.62</v>
      </c>
      <c r="J37" s="6">
        <f t="shared" si="3"/>
        <v>0.0022900087623131315</v>
      </c>
      <c r="K37" s="26">
        <f t="shared" si="4"/>
        <v>163907.4805783155</v>
      </c>
      <c r="L37" s="6">
        <f t="shared" si="5"/>
        <v>0.012158322831945602</v>
      </c>
      <c r="N37" s="63"/>
      <c r="O37" s="63"/>
    </row>
    <row r="38" spans="2:15" ht="15">
      <c r="B38" s="63">
        <v>33142</v>
      </c>
      <c r="C38" s="65">
        <v>115504.2959</v>
      </c>
      <c r="D38" s="6">
        <f t="shared" si="0"/>
        <v>0.01791211583319285</v>
      </c>
      <c r="E38" s="31">
        <v>115504.2959</v>
      </c>
      <c r="F38" s="6">
        <f t="shared" si="1"/>
        <v>0.032210834626812825</v>
      </c>
      <c r="G38" s="31">
        <v>6028.06</v>
      </c>
      <c r="H38" s="6">
        <f t="shared" si="2"/>
        <v>0.01247420159851536</v>
      </c>
      <c r="I38" s="31">
        <v>27597.68</v>
      </c>
      <c r="J38" s="6">
        <f t="shared" si="3"/>
        <v>0.009312283437044341</v>
      </c>
      <c r="K38" s="26">
        <f t="shared" si="4"/>
        <v>264634.3318</v>
      </c>
      <c r="L38" s="6">
        <f t="shared" si="5"/>
        <v>0.01963003535340946</v>
      </c>
      <c r="N38" s="63"/>
      <c r="O38" s="63"/>
    </row>
    <row r="39" spans="2:15" ht="15">
      <c r="B39" s="63">
        <v>33143</v>
      </c>
      <c r="C39" s="65">
        <v>23637.5922</v>
      </c>
      <c r="D39" s="6">
        <f t="shared" si="0"/>
        <v>0.0036656583740464653</v>
      </c>
      <c r="E39" s="31">
        <v>23637.5922</v>
      </c>
      <c r="F39" s="6">
        <f t="shared" si="1"/>
        <v>0.006591846367250491</v>
      </c>
      <c r="G39" s="31">
        <v>0</v>
      </c>
      <c r="H39" s="6">
        <f t="shared" si="2"/>
        <v>0</v>
      </c>
      <c r="I39" s="31">
        <v>53658.1</v>
      </c>
      <c r="J39" s="6">
        <f t="shared" si="3"/>
        <v>0.018105849328395318</v>
      </c>
      <c r="K39" s="26">
        <f t="shared" si="4"/>
        <v>100933.2844</v>
      </c>
      <c r="L39" s="6">
        <f t="shared" si="5"/>
        <v>0.00748702531387778</v>
      </c>
      <c r="N39" s="63"/>
      <c r="O39" s="63"/>
    </row>
    <row r="40" spans="2:15" ht="15">
      <c r="B40" s="63">
        <v>33144</v>
      </c>
      <c r="C40" s="65">
        <v>16903.0928</v>
      </c>
      <c r="D40" s="6">
        <f t="shared" si="0"/>
        <v>0.002621289137461493</v>
      </c>
      <c r="E40" s="31">
        <v>16903.0928</v>
      </c>
      <c r="F40" s="6">
        <f t="shared" si="1"/>
        <v>0.004713787678805032</v>
      </c>
      <c r="G40" s="31">
        <v>453.11</v>
      </c>
      <c r="H40" s="6">
        <f t="shared" si="2"/>
        <v>0.0009376458572581054</v>
      </c>
      <c r="I40" s="31">
        <v>31063.48</v>
      </c>
      <c r="J40" s="6">
        <f t="shared" si="3"/>
        <v>0.010481748114368966</v>
      </c>
      <c r="K40" s="26">
        <f t="shared" si="4"/>
        <v>65322.77559999999</v>
      </c>
      <c r="L40" s="6">
        <f t="shared" si="5"/>
        <v>0.004845510352677652</v>
      </c>
      <c r="N40" s="63"/>
      <c r="O40" s="63"/>
    </row>
    <row r="41" spans="2:15" ht="15">
      <c r="B41" s="63">
        <v>33145</v>
      </c>
      <c r="C41" s="65">
        <v>23109.7401923077</v>
      </c>
      <c r="D41" s="6">
        <f t="shared" si="0"/>
        <v>0.0035838004117006</v>
      </c>
      <c r="E41" s="31">
        <v>23109.7401923077</v>
      </c>
      <c r="F41" s="6">
        <f t="shared" si="1"/>
        <v>0.006444643584923433</v>
      </c>
      <c r="G41" s="31">
        <v>0</v>
      </c>
      <c r="H41" s="6">
        <f t="shared" si="2"/>
        <v>0</v>
      </c>
      <c r="I41" s="31">
        <v>37260.83</v>
      </c>
      <c r="J41" s="6">
        <f t="shared" si="3"/>
        <v>0.012572919537422164</v>
      </c>
      <c r="K41" s="26">
        <f t="shared" si="4"/>
        <v>83480.31038461541</v>
      </c>
      <c r="L41" s="6">
        <f t="shared" si="5"/>
        <v>0.0061923992741881855</v>
      </c>
      <c r="N41" s="63"/>
      <c r="O41" s="63"/>
    </row>
    <row r="42" spans="2:15" ht="15">
      <c r="B42" s="63">
        <v>33146</v>
      </c>
      <c r="C42" s="65">
        <v>32109.3579</v>
      </c>
      <c r="D42" s="6">
        <f t="shared" si="0"/>
        <v>0.0049794385009903856</v>
      </c>
      <c r="E42" s="31">
        <v>32109.3579</v>
      </c>
      <c r="F42" s="6">
        <f t="shared" si="1"/>
        <v>0.008954378789387053</v>
      </c>
      <c r="G42" s="31">
        <v>14222.89</v>
      </c>
      <c r="H42" s="6">
        <f t="shared" si="2"/>
        <v>0.029432221506340034</v>
      </c>
      <c r="I42" s="31">
        <v>62467.47</v>
      </c>
      <c r="J42" s="6">
        <f t="shared" si="3"/>
        <v>0.02107839449674988</v>
      </c>
      <c r="K42" s="26">
        <f t="shared" si="4"/>
        <v>140909.0758</v>
      </c>
      <c r="L42" s="6">
        <f t="shared" si="5"/>
        <v>0.010452348040996899</v>
      </c>
      <c r="N42" s="63"/>
      <c r="O42" s="63"/>
    </row>
    <row r="43" spans="2:15" ht="15">
      <c r="B43" s="63">
        <v>33147</v>
      </c>
      <c r="C43" s="65">
        <v>5498.5827</v>
      </c>
      <c r="D43" s="6">
        <f t="shared" si="0"/>
        <v>0.0008527063818133736</v>
      </c>
      <c r="E43" s="31">
        <v>5498.5827</v>
      </c>
      <c r="F43" s="6">
        <f t="shared" si="1"/>
        <v>0.0015333969758570163</v>
      </c>
      <c r="G43" s="31">
        <v>48.58</v>
      </c>
      <c r="H43" s="6">
        <f t="shared" si="2"/>
        <v>0.00010052931020193497</v>
      </c>
      <c r="I43" s="31">
        <v>0</v>
      </c>
      <c r="J43" s="6">
        <f t="shared" si="3"/>
        <v>0</v>
      </c>
      <c r="K43" s="26">
        <f t="shared" si="4"/>
        <v>11045.7454</v>
      </c>
      <c r="L43" s="6">
        <f t="shared" si="5"/>
        <v>0.0008193508802577819</v>
      </c>
      <c r="N43" s="63"/>
      <c r="O43" s="63"/>
    </row>
    <row r="44" spans="2:15" ht="15">
      <c r="B44" s="63">
        <v>33149</v>
      </c>
      <c r="C44" s="65">
        <v>108777.593838462</v>
      </c>
      <c r="D44" s="6">
        <f t="shared" si="0"/>
        <v>0.016868955788254245</v>
      </c>
      <c r="E44" s="31">
        <v>108777.593838462</v>
      </c>
      <c r="F44" s="6">
        <f t="shared" si="1"/>
        <v>0.030334950392380284</v>
      </c>
      <c r="G44" s="31">
        <v>27565.45</v>
      </c>
      <c r="H44" s="6">
        <f t="shared" si="2"/>
        <v>0.057042726922723934</v>
      </c>
      <c r="I44" s="31">
        <v>41083.35</v>
      </c>
      <c r="J44" s="6">
        <f t="shared" si="3"/>
        <v>0.013862752222045317</v>
      </c>
      <c r="K44" s="26">
        <f t="shared" si="4"/>
        <v>286203.987676924</v>
      </c>
      <c r="L44" s="6">
        <f t="shared" si="5"/>
        <v>0.021230028462938772</v>
      </c>
      <c r="N44" s="63"/>
      <c r="O44" s="63"/>
    </row>
    <row r="45" spans="2:15" ht="15">
      <c r="B45" s="63">
        <v>33150</v>
      </c>
      <c r="C45" s="65">
        <v>16602.8584384615</v>
      </c>
      <c r="D45" s="6">
        <f t="shared" si="0"/>
        <v>0.002574729547455955</v>
      </c>
      <c r="E45" s="31">
        <v>16602.8584384615</v>
      </c>
      <c r="F45" s="6">
        <f t="shared" si="1"/>
        <v>0.004630060928267753</v>
      </c>
      <c r="G45" s="31">
        <v>190.45</v>
      </c>
      <c r="H45" s="6">
        <f t="shared" si="2"/>
        <v>0.00039410883342854086</v>
      </c>
      <c r="I45" s="31">
        <v>0</v>
      </c>
      <c r="J45" s="6">
        <f t="shared" si="3"/>
        <v>0</v>
      </c>
      <c r="K45" s="26">
        <f t="shared" si="4"/>
        <v>33396.166876922995</v>
      </c>
      <c r="L45" s="6">
        <f t="shared" si="5"/>
        <v>0.0024772595906332076</v>
      </c>
      <c r="N45" s="63"/>
      <c r="O45" s="63"/>
    </row>
    <row r="46" spans="2:15" ht="15">
      <c r="B46" s="63">
        <v>33154</v>
      </c>
      <c r="C46" s="65">
        <v>16701.1356</v>
      </c>
      <c r="D46" s="6">
        <f t="shared" si="0"/>
        <v>0.002589970122600962</v>
      </c>
      <c r="E46" s="31">
        <v>16701.1356</v>
      </c>
      <c r="F46" s="6">
        <f t="shared" si="1"/>
        <v>0.004657467609320118</v>
      </c>
      <c r="G46" s="31">
        <v>4335.03</v>
      </c>
      <c r="H46" s="6">
        <f t="shared" si="2"/>
        <v>0.008970719958927422</v>
      </c>
      <c r="I46" s="31">
        <v>636.91</v>
      </c>
      <c r="J46" s="6">
        <f t="shared" si="3"/>
        <v>0.0002149125014815706</v>
      </c>
      <c r="K46" s="26">
        <f t="shared" si="4"/>
        <v>38374.211200000005</v>
      </c>
      <c r="L46" s="6">
        <f t="shared" si="5"/>
        <v>0.002846520772234895</v>
      </c>
      <c r="N46" s="63"/>
      <c r="O46" s="63"/>
    </row>
    <row r="47" spans="2:15" ht="15">
      <c r="B47" s="63">
        <v>33155</v>
      </c>
      <c r="C47" s="65">
        <v>3502.151399634</v>
      </c>
      <c r="D47" s="6">
        <f t="shared" si="0"/>
        <v>0.0005431048347321484</v>
      </c>
      <c r="E47" s="31">
        <v>3502.151399634</v>
      </c>
      <c r="F47" s="6">
        <f t="shared" si="1"/>
        <v>0.0009766495582929384</v>
      </c>
      <c r="G47" s="31">
        <v>0</v>
      </c>
      <c r="H47" s="6">
        <f t="shared" si="2"/>
        <v>0</v>
      </c>
      <c r="I47" s="31">
        <v>58477.36</v>
      </c>
      <c r="J47" s="6">
        <f t="shared" si="3"/>
        <v>0.019732011928904142</v>
      </c>
      <c r="K47" s="26">
        <f t="shared" si="4"/>
        <v>65481.662799268</v>
      </c>
      <c r="L47" s="6">
        <f t="shared" si="5"/>
        <v>0.004857296281274371</v>
      </c>
      <c r="N47" s="63"/>
      <c r="O47" s="63"/>
    </row>
    <row r="48" spans="2:15" ht="15">
      <c r="B48" s="63">
        <v>33156</v>
      </c>
      <c r="C48" s="65">
        <v>35674.9545</v>
      </c>
      <c r="D48" s="6">
        <f t="shared" si="0"/>
        <v>0.005532382257895609</v>
      </c>
      <c r="E48" s="31">
        <v>35674.9545</v>
      </c>
      <c r="F48" s="6">
        <f t="shared" si="1"/>
        <v>0.009948721393994248</v>
      </c>
      <c r="G48" s="31">
        <v>2874.48</v>
      </c>
      <c r="H48" s="6">
        <f t="shared" si="2"/>
        <v>0.005948322181746769</v>
      </c>
      <c r="I48" s="31">
        <v>84309.93</v>
      </c>
      <c r="J48" s="6">
        <f t="shared" si="3"/>
        <v>0.028448694408999876</v>
      </c>
      <c r="K48" s="26">
        <f t="shared" si="4"/>
        <v>158534.319</v>
      </c>
      <c r="L48" s="6">
        <f t="shared" si="5"/>
        <v>0.011759752657681028</v>
      </c>
      <c r="N48" s="63"/>
      <c r="O48" s="63"/>
    </row>
    <row r="49" spans="2:15" ht="15">
      <c r="B49" s="63">
        <v>33157</v>
      </c>
      <c r="C49" s="65">
        <v>4566.3171</v>
      </c>
      <c r="D49" s="6">
        <f t="shared" si="0"/>
        <v>0.0007081329762583251</v>
      </c>
      <c r="E49" s="31">
        <v>4566.3171</v>
      </c>
      <c r="F49" s="6">
        <f t="shared" si="1"/>
        <v>0.0012734148441459617</v>
      </c>
      <c r="G49" s="31">
        <v>0</v>
      </c>
      <c r="H49" s="6">
        <f t="shared" si="2"/>
        <v>0</v>
      </c>
      <c r="I49" s="31">
        <v>22769.65</v>
      </c>
      <c r="J49" s="6">
        <f t="shared" si="3"/>
        <v>0.007683161575983803</v>
      </c>
      <c r="K49" s="26">
        <f t="shared" si="4"/>
        <v>31902.284200000002</v>
      </c>
      <c r="L49" s="6">
        <f t="shared" si="5"/>
        <v>0.002366446418501003</v>
      </c>
      <c r="N49" s="63"/>
      <c r="O49" s="63"/>
    </row>
    <row r="50" spans="2:15" ht="15">
      <c r="B50" s="63">
        <v>33158</v>
      </c>
      <c r="C50" s="65">
        <v>719.69</v>
      </c>
      <c r="D50" s="6">
        <f t="shared" si="0"/>
        <v>0.00011160771591691564</v>
      </c>
      <c r="E50" s="31">
        <v>719.69</v>
      </c>
      <c r="F50" s="6">
        <f t="shared" si="1"/>
        <v>0.00020070089507875113</v>
      </c>
      <c r="G50" s="31">
        <v>0</v>
      </c>
      <c r="H50" s="6">
        <f t="shared" si="2"/>
        <v>0</v>
      </c>
      <c r="I50" s="31">
        <v>180.99</v>
      </c>
      <c r="J50" s="6">
        <f t="shared" si="3"/>
        <v>6.10714443848416E-05</v>
      </c>
      <c r="K50" s="26">
        <f t="shared" si="4"/>
        <v>1620.3700000000001</v>
      </c>
      <c r="L50" s="6">
        <f t="shared" si="5"/>
        <v>0.00012019574395072533</v>
      </c>
      <c r="N50" s="63"/>
      <c r="O50" s="63"/>
    </row>
    <row r="51" spans="2:15" ht="15">
      <c r="B51" s="63">
        <v>33160</v>
      </c>
      <c r="C51" s="65">
        <v>306403.6922</v>
      </c>
      <c r="D51" s="6">
        <f t="shared" si="0"/>
        <v>0.047516314294976526</v>
      </c>
      <c r="E51" s="31">
        <v>306403.6922</v>
      </c>
      <c r="F51" s="6">
        <f t="shared" si="1"/>
        <v>0.08544719987768921</v>
      </c>
      <c r="G51" s="31">
        <v>38827.9</v>
      </c>
      <c r="H51" s="6">
        <f t="shared" si="2"/>
        <v>0.08034874441312703</v>
      </c>
      <c r="I51" s="31">
        <v>88733.36</v>
      </c>
      <c r="J51" s="6">
        <f t="shared" si="3"/>
        <v>0.029941292117355255</v>
      </c>
      <c r="K51" s="26">
        <f t="shared" si="4"/>
        <v>740368.6444</v>
      </c>
      <c r="L51" s="6">
        <f t="shared" si="5"/>
        <v>0.05491903701713066</v>
      </c>
      <c r="N51" s="63"/>
      <c r="O51" s="63"/>
    </row>
    <row r="52" spans="2:15" ht="15">
      <c r="B52" s="63">
        <v>33161</v>
      </c>
      <c r="C52" s="65">
        <v>17378.5703692308</v>
      </c>
      <c r="D52" s="6">
        <f t="shared" si="0"/>
        <v>0.0026950250035588084</v>
      </c>
      <c r="E52" s="31">
        <v>17378.5703692308</v>
      </c>
      <c r="F52" s="6">
        <f t="shared" si="1"/>
        <v>0.004846384732723373</v>
      </c>
      <c r="G52" s="31">
        <v>0</v>
      </c>
      <c r="H52" s="6">
        <f t="shared" si="2"/>
        <v>0</v>
      </c>
      <c r="I52" s="31">
        <v>2916.61</v>
      </c>
      <c r="J52" s="6">
        <f t="shared" si="3"/>
        <v>0.0009841515299589638</v>
      </c>
      <c r="K52" s="26">
        <f t="shared" si="4"/>
        <v>37673.750738461604</v>
      </c>
      <c r="L52" s="6">
        <f t="shared" si="5"/>
        <v>0.002794562042881305</v>
      </c>
      <c r="N52" s="63"/>
      <c r="O52" s="63"/>
    </row>
    <row r="53" spans="2:15" ht="15">
      <c r="B53" s="63">
        <v>33162</v>
      </c>
      <c r="C53" s="65">
        <v>6303.224600093</v>
      </c>
      <c r="D53" s="6">
        <f t="shared" si="0"/>
        <v>0.0009774882248297094</v>
      </c>
      <c r="E53" s="31">
        <v>6303.224600093</v>
      </c>
      <c r="F53" s="6">
        <f t="shared" si="1"/>
        <v>0.0017577885188359824</v>
      </c>
      <c r="G53" s="31">
        <v>0</v>
      </c>
      <c r="H53" s="6">
        <f t="shared" si="2"/>
        <v>0</v>
      </c>
      <c r="I53" s="31">
        <v>8786.84</v>
      </c>
      <c r="J53" s="6">
        <f t="shared" si="3"/>
        <v>0.0029649428718630947</v>
      </c>
      <c r="K53" s="26">
        <f t="shared" si="4"/>
        <v>21393.289200186002</v>
      </c>
      <c r="L53" s="6">
        <f t="shared" si="5"/>
        <v>0.0015869105889206626</v>
      </c>
      <c r="N53" s="63"/>
      <c r="O53" s="63"/>
    </row>
    <row r="54" spans="2:15" ht="15">
      <c r="B54" s="63">
        <v>33165</v>
      </c>
      <c r="C54" s="65">
        <v>4709.3286</v>
      </c>
      <c r="D54" s="6">
        <f t="shared" si="0"/>
        <v>0.0007303108401509066</v>
      </c>
      <c r="E54" s="31">
        <v>4709.3286</v>
      </c>
      <c r="F54" s="6">
        <f t="shared" si="1"/>
        <v>0.0013132966488904416</v>
      </c>
      <c r="G54" s="31">
        <v>0</v>
      </c>
      <c r="H54" s="6">
        <f t="shared" si="2"/>
        <v>0</v>
      </c>
      <c r="I54" s="31">
        <v>39677.53</v>
      </c>
      <c r="J54" s="6">
        <f t="shared" si="3"/>
        <v>0.01338838646733457</v>
      </c>
      <c r="K54" s="26">
        <f t="shared" si="4"/>
        <v>49096.1872</v>
      </c>
      <c r="L54" s="6">
        <f t="shared" si="5"/>
        <v>0.0036418550983096936</v>
      </c>
      <c r="N54" s="63"/>
      <c r="O54" s="63"/>
    </row>
    <row r="55" spans="2:15" ht="15">
      <c r="B55" s="63">
        <v>33166</v>
      </c>
      <c r="C55" s="65">
        <v>259651.210307692</v>
      </c>
      <c r="D55" s="6">
        <f t="shared" si="0"/>
        <v>0.04026605693771513</v>
      </c>
      <c r="E55" s="31">
        <v>259651.210307692</v>
      </c>
      <c r="F55" s="6">
        <f t="shared" si="1"/>
        <v>0.07240927387769017</v>
      </c>
      <c r="G55" s="31">
        <v>7838.27</v>
      </c>
      <c r="H55" s="6">
        <f t="shared" si="2"/>
        <v>0.01622017036386416</v>
      </c>
      <c r="I55" s="31">
        <v>34376.62</v>
      </c>
      <c r="J55" s="6">
        <f t="shared" si="3"/>
        <v>0.011599700737437612</v>
      </c>
      <c r="K55" s="26">
        <f t="shared" si="4"/>
        <v>561517.310615384</v>
      </c>
      <c r="L55" s="6">
        <f t="shared" si="5"/>
        <v>0.04165220961300604</v>
      </c>
      <c r="N55" s="63"/>
      <c r="O55" s="63"/>
    </row>
    <row r="56" spans="2:15" ht="15">
      <c r="B56" s="63">
        <v>33167</v>
      </c>
      <c r="C56" s="65">
        <v>734.5293</v>
      </c>
      <c r="D56" s="6">
        <f t="shared" si="0"/>
        <v>0.00011390895725527782</v>
      </c>
      <c r="E56" s="31">
        <v>734.5293</v>
      </c>
      <c r="F56" s="6">
        <f t="shared" si="1"/>
        <v>0.0002048391501501598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1469.0586</v>
      </c>
      <c r="L56" s="6">
        <f t="shared" si="5"/>
        <v>0.00010897177270266113</v>
      </c>
      <c r="N56" s="63"/>
      <c r="O56" s="63"/>
    </row>
    <row r="57" spans="2:15" ht="15">
      <c r="B57" s="63">
        <v>33168</v>
      </c>
      <c r="C57" s="65">
        <v>3655.8921</v>
      </c>
      <c r="D57" s="6">
        <f t="shared" si="0"/>
        <v>0.0005669465560445415</v>
      </c>
      <c r="E57" s="31">
        <v>3655.8921</v>
      </c>
      <c r="F57" s="6">
        <f t="shared" si="1"/>
        <v>0.0010195234292283276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7311.7842</v>
      </c>
      <c r="L57" s="6">
        <f t="shared" si="5"/>
        <v>0.0005423732490271722</v>
      </c>
      <c r="N57" s="63"/>
      <c r="O57" s="63"/>
    </row>
    <row r="58" spans="2:15" ht="15">
      <c r="B58" s="63">
        <v>33169</v>
      </c>
      <c r="C58" s="65">
        <v>21078.3346</v>
      </c>
      <c r="D58" s="6">
        <f t="shared" si="0"/>
        <v>0.0032687751393495716</v>
      </c>
      <c r="E58" s="31">
        <v>21078.3346</v>
      </c>
      <c r="F58" s="6">
        <f t="shared" si="1"/>
        <v>0.005878142840652794</v>
      </c>
      <c r="G58" s="31">
        <v>0</v>
      </c>
      <c r="H58" s="6">
        <f t="shared" si="2"/>
        <v>0</v>
      </c>
      <c r="I58" s="31">
        <v>24418.44</v>
      </c>
      <c r="J58" s="6">
        <f t="shared" si="3"/>
        <v>0.008239512682604515</v>
      </c>
      <c r="K58" s="26">
        <f t="shared" si="4"/>
        <v>66575.10919999999</v>
      </c>
      <c r="L58" s="6">
        <f t="shared" si="5"/>
        <v>0.004938405906610698</v>
      </c>
      <c r="N58" s="63"/>
      <c r="O58" s="63"/>
    </row>
    <row r="59" spans="2:15" ht="15">
      <c r="B59" s="63">
        <v>33170</v>
      </c>
      <c r="C59" s="65">
        <v>3295.185</v>
      </c>
      <c r="D59" s="6">
        <f t="shared" si="0"/>
        <v>0.000511009005785382</v>
      </c>
      <c r="E59" s="31">
        <v>3295.185</v>
      </c>
      <c r="F59" s="6">
        <f t="shared" si="1"/>
        <v>0.0009189325667302234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6590.37</v>
      </c>
      <c r="L59" s="6">
        <f t="shared" si="5"/>
        <v>0.0004888602140625546</v>
      </c>
      <c r="N59" s="63"/>
      <c r="O59" s="63"/>
    </row>
    <row r="60" spans="2:15" ht="15">
      <c r="B60" s="63">
        <v>33172</v>
      </c>
      <c r="C60" s="65">
        <v>181769.5243</v>
      </c>
      <c r="D60" s="6">
        <f t="shared" si="0"/>
        <v>0.02818836086429892</v>
      </c>
      <c r="E60" s="31">
        <v>181769.5243</v>
      </c>
      <c r="F60" s="6">
        <f t="shared" si="1"/>
        <v>0.050690305860924566</v>
      </c>
      <c r="G60" s="31">
        <v>8054.03</v>
      </c>
      <c r="H60" s="6">
        <f t="shared" si="2"/>
        <v>0.016666654595423845</v>
      </c>
      <c r="I60" s="31">
        <v>117633.78</v>
      </c>
      <c r="J60" s="6">
        <f t="shared" si="3"/>
        <v>0.039693159031154716</v>
      </c>
      <c r="K60" s="26">
        <f t="shared" si="4"/>
        <v>489226.85860000004</v>
      </c>
      <c r="L60" s="6">
        <f t="shared" si="5"/>
        <v>0.036289851225401175</v>
      </c>
      <c r="N60" s="63"/>
      <c r="O60" s="63"/>
    </row>
    <row r="61" spans="2:15" ht="15">
      <c r="B61" s="63">
        <v>33173</v>
      </c>
      <c r="C61" s="65">
        <v>832.2573</v>
      </c>
      <c r="D61" s="6">
        <f t="shared" si="0"/>
        <v>0.00012906436980947243</v>
      </c>
      <c r="E61" s="31">
        <v>832.2573</v>
      </c>
      <c r="F61" s="6">
        <f t="shared" si="1"/>
        <v>0.0002320926858033663</v>
      </c>
      <c r="G61" s="31">
        <v>0</v>
      </c>
      <c r="H61" s="6">
        <f t="shared" si="2"/>
        <v>0</v>
      </c>
      <c r="I61" s="31">
        <v>18334.06</v>
      </c>
      <c r="J61" s="6">
        <f t="shared" si="3"/>
        <v>0.006186460719588646</v>
      </c>
      <c r="K61" s="26">
        <f t="shared" si="4"/>
        <v>19998.5746</v>
      </c>
      <c r="L61" s="6">
        <f t="shared" si="5"/>
        <v>0.0014834535025957522</v>
      </c>
      <c r="N61" s="63"/>
      <c r="O61" s="63"/>
    </row>
    <row r="62" spans="2:15" ht="15">
      <c r="B62" s="63">
        <v>33174</v>
      </c>
      <c r="C62" s="65">
        <v>1174.8771</v>
      </c>
      <c r="D62" s="6">
        <f t="shared" si="0"/>
        <v>0.00018219698705566239</v>
      </c>
      <c r="E62" s="31">
        <v>1174.8771</v>
      </c>
      <c r="F62" s="6">
        <f t="shared" si="1"/>
        <v>0.00032763951920622403</v>
      </c>
      <c r="G62" s="31">
        <v>0</v>
      </c>
      <c r="H62" s="6">
        <f t="shared" si="2"/>
        <v>0</v>
      </c>
      <c r="I62" s="31">
        <v>29582.97</v>
      </c>
      <c r="J62" s="6">
        <f t="shared" si="3"/>
        <v>0.0099821797176277</v>
      </c>
      <c r="K62" s="26">
        <f t="shared" si="4"/>
        <v>31932.7242</v>
      </c>
      <c r="L62" s="6">
        <f t="shared" si="5"/>
        <v>0.0023687043956579857</v>
      </c>
      <c r="N62" s="63"/>
      <c r="O62" s="63"/>
    </row>
    <row r="63" spans="2:15" ht="15">
      <c r="B63" s="63">
        <v>33175</v>
      </c>
      <c r="C63" s="65">
        <v>9370.0465</v>
      </c>
      <c r="D63" s="6">
        <f t="shared" si="0"/>
        <v>0.001453083255151926</v>
      </c>
      <c r="E63" s="31">
        <v>9370.0465</v>
      </c>
      <c r="F63" s="6">
        <f t="shared" si="1"/>
        <v>0.0026130371680578015</v>
      </c>
      <c r="G63" s="31">
        <v>0</v>
      </c>
      <c r="H63" s="6">
        <f t="shared" si="2"/>
        <v>0</v>
      </c>
      <c r="I63" s="31">
        <v>41552.39</v>
      </c>
      <c r="J63" s="6">
        <f t="shared" si="3"/>
        <v>0.014021020359921808</v>
      </c>
      <c r="K63" s="26">
        <f t="shared" si="4"/>
        <v>60292.483</v>
      </c>
      <c r="L63" s="6">
        <f t="shared" si="5"/>
        <v>0.004472373500386615</v>
      </c>
      <c r="N63" s="63"/>
      <c r="O63" s="63"/>
    </row>
    <row r="64" spans="2:15" ht="15">
      <c r="B64" s="63">
        <v>33176</v>
      </c>
      <c r="C64" s="65">
        <v>29052.1032</v>
      </c>
      <c r="D64" s="6">
        <f t="shared" si="0"/>
        <v>0.00450532712797804</v>
      </c>
      <c r="E64" s="31">
        <v>29052.1032</v>
      </c>
      <c r="F64" s="6">
        <f t="shared" si="1"/>
        <v>0.008101798157762718</v>
      </c>
      <c r="G64" s="31">
        <v>1962.89</v>
      </c>
      <c r="H64" s="6">
        <f t="shared" si="2"/>
        <v>0.0040619180259834535</v>
      </c>
      <c r="I64" s="31">
        <v>75165.06</v>
      </c>
      <c r="J64" s="6">
        <f t="shared" si="3"/>
        <v>0.02536294149662015</v>
      </c>
      <c r="K64" s="26">
        <f t="shared" si="4"/>
        <v>135232.1564</v>
      </c>
      <c r="L64" s="6">
        <f t="shared" si="5"/>
        <v>0.010031245730641052</v>
      </c>
      <c r="N64" s="63"/>
      <c r="O64" s="63"/>
    </row>
    <row r="65" spans="2:15" ht="15">
      <c r="B65" s="63">
        <v>33177</v>
      </c>
      <c r="C65" s="65">
        <v>7746.0847</v>
      </c>
      <c r="D65" s="6">
        <f t="shared" si="0"/>
        <v>0.0012012433418082322</v>
      </c>
      <c r="E65" s="31">
        <v>7746.0847</v>
      </c>
      <c r="F65" s="6">
        <f t="shared" si="1"/>
        <v>0.0021601608090230785</v>
      </c>
      <c r="G65" s="31">
        <v>0</v>
      </c>
      <c r="H65" s="6">
        <f t="shared" si="2"/>
        <v>0</v>
      </c>
      <c r="I65" s="31">
        <v>33553.76</v>
      </c>
      <c r="J65" s="6">
        <f t="shared" si="3"/>
        <v>0.01132204313908129</v>
      </c>
      <c r="K65" s="26">
        <f t="shared" si="4"/>
        <v>49045.9294</v>
      </c>
      <c r="L65" s="6">
        <f t="shared" si="5"/>
        <v>0.003638127077141487</v>
      </c>
      <c r="N65" s="63"/>
      <c r="O65" s="63"/>
    </row>
    <row r="66" spans="2:15" ht="15">
      <c r="B66" s="63">
        <v>33178</v>
      </c>
      <c r="C66" s="65">
        <v>109669.4004</v>
      </c>
      <c r="D66" s="6">
        <f t="shared" si="0"/>
        <v>0.01700725490783764</v>
      </c>
      <c r="E66" s="31">
        <v>109669.4004</v>
      </c>
      <c r="F66" s="6">
        <f t="shared" si="1"/>
        <v>0.030583649658922518</v>
      </c>
      <c r="G66" s="31">
        <v>14851.3</v>
      </c>
      <c r="H66" s="6">
        <f t="shared" si="2"/>
        <v>0.030732625454960825</v>
      </c>
      <c r="I66" s="31">
        <v>69143.55</v>
      </c>
      <c r="J66" s="6">
        <f t="shared" si="3"/>
        <v>0.023331103753773768</v>
      </c>
      <c r="K66" s="26">
        <f t="shared" si="4"/>
        <v>303333.6508</v>
      </c>
      <c r="L66" s="6">
        <f t="shared" si="5"/>
        <v>0.0225006719596114</v>
      </c>
      <c r="N66" s="63"/>
      <c r="O66" s="63"/>
    </row>
    <row r="67" spans="2:15" ht="15">
      <c r="B67" s="63">
        <v>33179</v>
      </c>
      <c r="C67" s="65">
        <v>8801.5753</v>
      </c>
      <c r="D67" s="6">
        <f t="shared" si="0"/>
        <v>0.00136492617057864</v>
      </c>
      <c r="E67" s="31">
        <v>8801.5753</v>
      </c>
      <c r="F67" s="6">
        <f t="shared" si="1"/>
        <v>0.0024545068582487286</v>
      </c>
      <c r="G67" s="31">
        <v>0</v>
      </c>
      <c r="H67" s="6">
        <f t="shared" si="2"/>
        <v>0</v>
      </c>
      <c r="I67" s="31">
        <v>1799.64</v>
      </c>
      <c r="J67" s="6">
        <f t="shared" si="3"/>
        <v>0.0006072524126898521</v>
      </c>
      <c r="K67" s="26">
        <f t="shared" si="4"/>
        <v>19402.7906</v>
      </c>
      <c r="L67" s="6">
        <f t="shared" si="5"/>
        <v>0.0014392594598067973</v>
      </c>
      <c r="N67" s="63"/>
      <c r="O67" s="63"/>
    </row>
    <row r="68" spans="2:15" ht="15">
      <c r="B68" s="63">
        <v>33180</v>
      </c>
      <c r="C68" s="65">
        <v>179035.508930769</v>
      </c>
      <c r="D68" s="6">
        <f aca="true" t="shared" si="6" ref="D68:D89">+C68/$C$90</f>
        <v>0.027764376634086447</v>
      </c>
      <c r="E68" s="31">
        <v>179035.508930769</v>
      </c>
      <c r="F68" s="6">
        <f aca="true" t="shared" si="7" ref="F68:F88">+E68/$E$90</f>
        <v>0.04992786740580678</v>
      </c>
      <c r="G68" s="31">
        <v>58847.94</v>
      </c>
      <c r="H68" s="6">
        <f aca="true" t="shared" si="8" ref="H68:H89">+G68/$G$90</f>
        <v>0.12177733254435688</v>
      </c>
      <c r="I68" s="31">
        <v>103554.19</v>
      </c>
      <c r="J68" s="6">
        <f aca="true" t="shared" si="9" ref="J68:J89">+I68/$I$90</f>
        <v>0.03494228385768451</v>
      </c>
      <c r="K68" s="26">
        <f aca="true" t="shared" si="10" ref="K68:K89">+C68+E68+G68+I68</f>
        <v>520473.147861538</v>
      </c>
      <c r="L68" s="6">
        <f aca="true" t="shared" si="11" ref="L68:L89">+K68/$K$90</f>
        <v>0.03860763727642046</v>
      </c>
      <c r="N68" s="63"/>
      <c r="O68" s="63"/>
    </row>
    <row r="69" spans="2:15" ht="15">
      <c r="B69" s="63">
        <v>33181</v>
      </c>
      <c r="C69" s="65">
        <v>14173.0013615385</v>
      </c>
      <c r="D69" s="6">
        <f t="shared" si="6"/>
        <v>0.002197913420568088</v>
      </c>
      <c r="E69" s="31">
        <v>14173.0013615385</v>
      </c>
      <c r="F69" s="6">
        <f t="shared" si="7"/>
        <v>0.003952443495412101</v>
      </c>
      <c r="G69" s="31">
        <v>0</v>
      </c>
      <c r="H69" s="6">
        <f t="shared" si="8"/>
        <v>0</v>
      </c>
      <c r="I69" s="31">
        <v>30609.86</v>
      </c>
      <c r="J69" s="6">
        <f t="shared" si="9"/>
        <v>0.010328683146128446</v>
      </c>
      <c r="K69" s="26">
        <f t="shared" si="10"/>
        <v>58955.862723077</v>
      </c>
      <c r="L69" s="6">
        <f t="shared" si="11"/>
        <v>0.004373225732553105</v>
      </c>
      <c r="N69" s="63"/>
      <c r="O69" s="63"/>
    </row>
    <row r="70" spans="2:15" ht="15">
      <c r="B70" s="63">
        <v>33182</v>
      </c>
      <c r="C70" s="65">
        <v>1776.1863</v>
      </c>
      <c r="D70" s="6">
        <f t="shared" si="6"/>
        <v>0.00027544650611501827</v>
      </c>
      <c r="E70" s="31">
        <v>1776.1863</v>
      </c>
      <c r="F70" s="6">
        <f t="shared" si="7"/>
        <v>0.0004953274051836418</v>
      </c>
      <c r="G70" s="31">
        <v>0</v>
      </c>
      <c r="H70" s="6">
        <f t="shared" si="8"/>
        <v>0</v>
      </c>
      <c r="I70" s="31">
        <v>11341</v>
      </c>
      <c r="J70" s="6">
        <f t="shared" si="9"/>
        <v>0.003826792920981759</v>
      </c>
      <c r="K70" s="26">
        <f t="shared" si="10"/>
        <v>14893.3726</v>
      </c>
      <c r="L70" s="6">
        <f t="shared" si="11"/>
        <v>0.001104760023693569</v>
      </c>
      <c r="N70" s="63"/>
      <c r="O70" s="63"/>
    </row>
    <row r="71" spans="2:15" ht="15">
      <c r="B71" s="63">
        <v>33183</v>
      </c>
      <c r="C71" s="65">
        <v>16494.3512</v>
      </c>
      <c r="D71" s="6">
        <f t="shared" si="6"/>
        <v>0.0025579025176998937</v>
      </c>
      <c r="E71" s="31">
        <v>16494.3512</v>
      </c>
      <c r="F71" s="6">
        <f t="shared" si="7"/>
        <v>0.004599801372234258</v>
      </c>
      <c r="G71" s="31">
        <v>0</v>
      </c>
      <c r="H71" s="6">
        <f t="shared" si="8"/>
        <v>0</v>
      </c>
      <c r="I71" s="31">
        <v>24886.1</v>
      </c>
      <c r="J71" s="6">
        <f t="shared" si="9"/>
        <v>0.008397315167167282</v>
      </c>
      <c r="K71" s="26">
        <f t="shared" si="10"/>
        <v>57874.8024</v>
      </c>
      <c r="L71" s="6">
        <f t="shared" si="11"/>
        <v>0.004293034881211836</v>
      </c>
      <c r="N71" s="63"/>
      <c r="O71" s="63"/>
    </row>
    <row r="72" spans="2:15" ht="15">
      <c r="B72" s="63">
        <v>33184</v>
      </c>
      <c r="C72" s="65">
        <v>1305.7404</v>
      </c>
      <c r="D72" s="6">
        <f t="shared" si="6"/>
        <v>0.00020249093863252202</v>
      </c>
      <c r="E72" s="31">
        <v>1305.7404</v>
      </c>
      <c r="F72" s="6">
        <f t="shared" si="7"/>
        <v>0.00036413353946905823</v>
      </c>
      <c r="G72" s="31">
        <v>0</v>
      </c>
      <c r="H72" s="6">
        <f t="shared" si="8"/>
        <v>0</v>
      </c>
      <c r="I72" s="31">
        <v>7592.48</v>
      </c>
      <c r="J72" s="6">
        <f t="shared" si="9"/>
        <v>0.002561930051732262</v>
      </c>
      <c r="K72" s="26">
        <f t="shared" si="10"/>
        <v>10203.960799999999</v>
      </c>
      <c r="L72" s="6">
        <f t="shared" si="11"/>
        <v>0.0007569090143609411</v>
      </c>
      <c r="N72" s="63"/>
      <c r="O72" s="63"/>
    </row>
    <row r="73" spans="2:15" ht="15">
      <c r="B73" s="63">
        <v>33185</v>
      </c>
      <c r="C73" s="65">
        <v>1435.6095</v>
      </c>
      <c r="D73" s="6">
        <f t="shared" si="6"/>
        <v>0.00022263071217277618</v>
      </c>
      <c r="E73" s="31">
        <v>1435.6095</v>
      </c>
      <c r="F73" s="6">
        <f t="shared" si="7"/>
        <v>0.0004003503058727485</v>
      </c>
      <c r="G73" s="31">
        <v>0</v>
      </c>
      <c r="H73" s="6">
        <f t="shared" si="8"/>
        <v>0</v>
      </c>
      <c r="I73" s="31">
        <v>2021.57</v>
      </c>
      <c r="J73" s="6">
        <f t="shared" si="9"/>
        <v>0.0006821382387152009</v>
      </c>
      <c r="K73" s="26">
        <f t="shared" si="10"/>
        <v>4892.789</v>
      </c>
      <c r="L73" s="6">
        <f t="shared" si="11"/>
        <v>0.00036293711550382035</v>
      </c>
      <c r="N73" s="63"/>
      <c r="O73" s="63"/>
    </row>
    <row r="74" spans="2:15" ht="15">
      <c r="B74" s="63">
        <v>33186</v>
      </c>
      <c r="C74" s="65">
        <v>23404.2165</v>
      </c>
      <c r="D74" s="6">
        <f t="shared" si="6"/>
        <v>0.0036294670571912755</v>
      </c>
      <c r="E74" s="31">
        <v>23404.2165</v>
      </c>
      <c r="F74" s="6">
        <f t="shared" si="7"/>
        <v>0.0065267645794256915</v>
      </c>
      <c r="G74" s="31">
        <v>132.07</v>
      </c>
      <c r="H74" s="6">
        <f t="shared" si="8"/>
        <v>0.00027329983528961613</v>
      </c>
      <c r="I74" s="31">
        <v>77079.48</v>
      </c>
      <c r="J74" s="6">
        <f t="shared" si="9"/>
        <v>0.026008924117534173</v>
      </c>
      <c r="K74" s="26">
        <f t="shared" si="10"/>
        <v>124019.983</v>
      </c>
      <c r="L74" s="6">
        <f t="shared" si="11"/>
        <v>0.009199549560557962</v>
      </c>
      <c r="N74" s="63"/>
      <c r="O74" s="63"/>
    </row>
    <row r="75" spans="2:15" ht="15">
      <c r="B75" s="63">
        <v>33187</v>
      </c>
      <c r="C75" s="65">
        <v>4870.0937</v>
      </c>
      <c r="D75" s="6">
        <f t="shared" si="6"/>
        <v>0.0007552418876993713</v>
      </c>
      <c r="E75" s="31">
        <v>4870.0937</v>
      </c>
      <c r="F75" s="6">
        <f t="shared" si="7"/>
        <v>0.001358129423373101</v>
      </c>
      <c r="G75" s="31">
        <v>0</v>
      </c>
      <c r="H75" s="6">
        <f t="shared" si="8"/>
        <v>0</v>
      </c>
      <c r="I75" s="31">
        <v>2136.61</v>
      </c>
      <c r="J75" s="6">
        <f t="shared" si="9"/>
        <v>0.000720956178723114</v>
      </c>
      <c r="K75" s="26">
        <f t="shared" si="10"/>
        <v>11876.797400000001</v>
      </c>
      <c r="L75" s="6">
        <f t="shared" si="11"/>
        <v>0.0008809966237618818</v>
      </c>
      <c r="N75" s="63"/>
      <c r="O75" s="63"/>
    </row>
    <row r="76" spans="2:15" ht="15">
      <c r="B76" s="63">
        <v>33189</v>
      </c>
      <c r="C76" s="65">
        <v>12255.2797</v>
      </c>
      <c r="D76" s="6">
        <f t="shared" si="6"/>
        <v>0.0019005179664021215</v>
      </c>
      <c r="E76" s="31">
        <v>12255.2797</v>
      </c>
      <c r="F76" s="6">
        <f t="shared" si="7"/>
        <v>0.0034176459381545505</v>
      </c>
      <c r="G76" s="31">
        <v>0</v>
      </c>
      <c r="H76" s="6">
        <f t="shared" si="8"/>
        <v>0</v>
      </c>
      <c r="I76" s="31">
        <v>16893.49</v>
      </c>
      <c r="J76" s="6">
        <f t="shared" si="9"/>
        <v>0.005700369274550404</v>
      </c>
      <c r="K76" s="26">
        <f t="shared" si="10"/>
        <v>41404.0494</v>
      </c>
      <c r="L76" s="6">
        <f t="shared" si="11"/>
        <v>0.0030712679944738443</v>
      </c>
      <c r="N76" s="63"/>
      <c r="O76" s="63"/>
    </row>
    <row r="77" spans="2:15" ht="15">
      <c r="B77" s="63">
        <v>33190</v>
      </c>
      <c r="C77" s="65">
        <v>1015.5156</v>
      </c>
      <c r="D77" s="6">
        <f t="shared" si="6"/>
        <v>0.0001574836062665816</v>
      </c>
      <c r="E77" s="31">
        <v>1015.5156</v>
      </c>
      <c r="F77" s="6">
        <f t="shared" si="7"/>
        <v>0.000283198168498152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2031.0312</v>
      </c>
      <c r="L77" s="6">
        <f t="shared" si="11"/>
        <v>0.00015065775475424403</v>
      </c>
      <c r="N77" s="63"/>
      <c r="O77" s="63"/>
    </row>
    <row r="78" spans="2:15" ht="15">
      <c r="B78" s="63">
        <v>33193</v>
      </c>
      <c r="C78" s="65">
        <v>671.8692</v>
      </c>
      <c r="D78" s="6">
        <f t="shared" si="6"/>
        <v>0.00010419178647323898</v>
      </c>
      <c r="E78" s="31">
        <v>671.8692</v>
      </c>
      <c r="F78" s="6">
        <f t="shared" si="7"/>
        <v>0.00018736504580561694</v>
      </c>
      <c r="G78" s="31">
        <v>0</v>
      </c>
      <c r="H78" s="6">
        <f t="shared" si="8"/>
        <v>0</v>
      </c>
      <c r="I78" s="31">
        <v>2882.24</v>
      </c>
      <c r="J78" s="6">
        <f t="shared" si="9"/>
        <v>0.0009725540630077122</v>
      </c>
      <c r="K78" s="26">
        <f t="shared" si="10"/>
        <v>4225.9784</v>
      </c>
      <c r="L78" s="6">
        <f t="shared" si="11"/>
        <v>0.0003134744642937699</v>
      </c>
      <c r="N78" s="63"/>
      <c r="O78" s="63"/>
    </row>
    <row r="79" spans="2:15" ht="15">
      <c r="B79" s="63">
        <v>33194</v>
      </c>
      <c r="C79" s="65">
        <v>255.9666</v>
      </c>
      <c r="D79" s="6">
        <f t="shared" si="6"/>
        <v>3.969465683421859E-05</v>
      </c>
      <c r="E79" s="31">
        <v>255.9666</v>
      </c>
      <c r="F79" s="6">
        <f t="shared" si="7"/>
        <v>7.138174176418271E-05</v>
      </c>
      <c r="G79" s="31">
        <v>0</v>
      </c>
      <c r="H79" s="6">
        <f t="shared" si="8"/>
        <v>0</v>
      </c>
      <c r="I79" s="31">
        <v>868.9</v>
      </c>
      <c r="J79" s="6">
        <f t="shared" si="9"/>
        <v>0.00029319287267798696</v>
      </c>
      <c r="K79" s="26">
        <f t="shared" si="10"/>
        <v>1380.8332</v>
      </c>
      <c r="L79" s="6">
        <f t="shared" si="11"/>
        <v>0.000102427392352278</v>
      </c>
      <c r="N79" s="63"/>
      <c r="O79" s="63"/>
    </row>
    <row r="80" spans="2:15" ht="15">
      <c r="B80" s="63">
        <v>33196</v>
      </c>
      <c r="C80" s="65">
        <v>12810.9649</v>
      </c>
      <c r="D80" s="6">
        <f t="shared" si="6"/>
        <v>0.0019866922302390995</v>
      </c>
      <c r="E80" s="37">
        <v>12810.9649</v>
      </c>
      <c r="F80" s="6">
        <f t="shared" si="7"/>
        <v>0.003572610599358701</v>
      </c>
      <c r="G80" s="37">
        <v>0</v>
      </c>
      <c r="H80" s="6">
        <f t="shared" si="8"/>
        <v>0</v>
      </c>
      <c r="I80" s="37">
        <v>23546.51</v>
      </c>
      <c r="J80" s="6">
        <f t="shared" si="9"/>
        <v>0.007945297397215959</v>
      </c>
      <c r="K80" s="39">
        <f t="shared" si="10"/>
        <v>49168.4398</v>
      </c>
      <c r="L80" s="6">
        <f t="shared" si="11"/>
        <v>0.0036472146489119474</v>
      </c>
      <c r="N80" s="63"/>
      <c r="O80" s="63"/>
    </row>
    <row r="81" spans="2:15" ht="15">
      <c r="B81" s="63">
        <v>33299</v>
      </c>
      <c r="C81" s="65">
        <v>0</v>
      </c>
      <c r="D81" s="6">
        <f t="shared" si="6"/>
        <v>0</v>
      </c>
      <c r="E81" s="37">
        <v>0</v>
      </c>
      <c r="F81" s="6">
        <f t="shared" si="7"/>
        <v>0</v>
      </c>
      <c r="G81" s="37">
        <v>0</v>
      </c>
      <c r="H81" s="6">
        <f t="shared" si="8"/>
        <v>0</v>
      </c>
      <c r="I81" s="37">
        <v>5336.3</v>
      </c>
      <c r="J81" s="6">
        <f t="shared" si="9"/>
        <v>0.0018006273753844422</v>
      </c>
      <c r="K81" s="39">
        <f t="shared" si="10"/>
        <v>5336.3</v>
      </c>
      <c r="L81" s="6">
        <f t="shared" si="11"/>
        <v>0.0003958358575166509</v>
      </c>
      <c r="N81" s="63"/>
      <c r="O81" s="63"/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>+E89/$E$90</f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6448389.289999989</v>
      </c>
      <c r="D90" s="10">
        <f t="shared" si="12"/>
        <v>1.0000000000000002</v>
      </c>
      <c r="E90" s="4">
        <f t="shared" si="12"/>
        <v>3585883.360000002</v>
      </c>
      <c r="F90" s="10">
        <f t="shared" si="12"/>
        <v>0.9999999999999999</v>
      </c>
      <c r="G90" s="4">
        <f t="shared" si="12"/>
        <v>483242.1500000001</v>
      </c>
      <c r="H90" s="10">
        <f t="shared" si="12"/>
        <v>0.9999999999999994</v>
      </c>
      <c r="I90" s="4">
        <f>SUM(I2:I89)</f>
        <v>2963578.179999999</v>
      </c>
      <c r="J90" s="7">
        <f t="shared" si="12"/>
        <v>1.0000000000000002</v>
      </c>
      <c r="K90" s="4">
        <f>SUM(K2:K89)</f>
        <v>13481092.979999995</v>
      </c>
      <c r="L90" s="10"/>
    </row>
    <row r="91" spans="3:21" ht="12.75">
      <c r="C91" s="4">
        <f>+C90-C92</f>
        <v>0.289999988861382</v>
      </c>
      <c r="E91" s="4">
        <f>+E90-E92</f>
        <v>0.1000000024214387</v>
      </c>
      <c r="F91" s="10"/>
      <c r="G91" s="4">
        <f>+G90-G92</f>
        <v>0</v>
      </c>
      <c r="I91" s="4">
        <f>+I90-I92</f>
        <v>0</v>
      </c>
      <c r="K91" s="4">
        <f>+K90-K92</f>
        <v>0.389999995008111</v>
      </c>
      <c r="M91" s="14"/>
      <c r="O91" s="13"/>
      <c r="P91" s="13"/>
      <c r="Q91" s="14"/>
      <c r="S91" s="13"/>
      <c r="T91" s="13"/>
      <c r="U91" s="14"/>
    </row>
    <row r="92" spans="3:11" ht="12.75">
      <c r="C92" s="16">
        <v>6448389</v>
      </c>
      <c r="E92" s="9">
        <v>3585883.26</v>
      </c>
      <c r="F92" s="10"/>
      <c r="G92" s="9">
        <v>483242.15</v>
      </c>
      <c r="I92" s="9">
        <v>2963578.18</v>
      </c>
      <c r="K92" s="4">
        <f>+C92+E92+G92+I92</f>
        <v>13481092.59</v>
      </c>
    </row>
    <row r="93" spans="6:11" ht="12.75">
      <c r="F93" s="10"/>
      <c r="I93" s="4"/>
      <c r="K93" s="4"/>
    </row>
    <row r="94" spans="6:11" ht="12.75">
      <c r="F94" s="10"/>
      <c r="I94" s="4"/>
      <c r="K94" s="4"/>
    </row>
    <row r="95" spans="6:11" ht="12.75">
      <c r="F95" s="10"/>
      <c r="I95" s="4"/>
      <c r="K95" s="4"/>
    </row>
    <row r="96" spans="6:11" ht="12.75">
      <c r="F96" s="10"/>
      <c r="I96" s="4"/>
      <c r="K96" s="4"/>
    </row>
    <row r="97" spans="6:11" ht="12.75">
      <c r="F97" s="10"/>
      <c r="I97" s="4"/>
      <c r="K97" s="4"/>
    </row>
    <row r="98" spans="6:11" ht="12.75">
      <c r="F98" s="10"/>
      <c r="I98" s="4"/>
      <c r="K98" s="4"/>
    </row>
    <row r="99" spans="6:11" ht="12.75">
      <c r="F99" s="10"/>
      <c r="I99" s="4"/>
      <c r="K99" s="4"/>
    </row>
    <row r="100" spans="3:11" ht="12.75">
      <c r="C100" s="16"/>
      <c r="D100" s="13"/>
      <c r="E100" s="16"/>
      <c r="F100" s="10"/>
      <c r="I100" s="4"/>
      <c r="K100" s="4"/>
    </row>
    <row r="101" spans="3:11" ht="12.75">
      <c r="C101" s="16"/>
      <c r="D101" s="13"/>
      <c r="E101" s="16"/>
      <c r="F101" s="10"/>
      <c r="G101" s="14"/>
      <c r="I101" s="16"/>
      <c r="K101" s="37"/>
    </row>
    <row r="102" spans="3:11" ht="12.75">
      <c r="C102" s="16"/>
      <c r="E102" s="16"/>
      <c r="F102" s="10"/>
      <c r="G102" s="16"/>
      <c r="I102" s="16"/>
      <c r="K102" s="37"/>
    </row>
    <row r="103" spans="3:11" ht="12.75">
      <c r="C103" s="4">
        <f>+C92</f>
        <v>6448389</v>
      </c>
      <c r="E103" s="4">
        <f>+E92</f>
        <v>3585883.26</v>
      </c>
      <c r="F103" s="10"/>
      <c r="G103" s="4">
        <f>+G92</f>
        <v>483242.15</v>
      </c>
      <c r="I103" s="4">
        <f>+I92</f>
        <v>2963578.18</v>
      </c>
      <c r="K103" s="4">
        <f>SUM(C103:I103)</f>
        <v>13481092.59</v>
      </c>
    </row>
    <row r="104" spans="6:11" ht="12.75">
      <c r="F104" s="10"/>
      <c r="I104" s="4"/>
      <c r="K104" s="4"/>
    </row>
    <row r="105" spans="6:11" ht="12.75">
      <c r="F105" s="10"/>
      <c r="I105" s="4"/>
      <c r="K105" s="4">
        <f>SUM(K101:K102)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1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1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4" max="14" width="11.7109375" style="4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6" max="26" width="17.8515625" style="10" bestFit="1" customWidth="1"/>
    <col min="27" max="27" width="13.8515625" style="0" bestFit="1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5.28125" style="0" customWidth="1"/>
  </cols>
  <sheetData>
    <row r="1" spans="2:72" ht="15">
      <c r="B1" s="57" t="s">
        <v>150</v>
      </c>
      <c r="C1" s="59" t="s">
        <v>164</v>
      </c>
      <c r="D1" s="1" t="s">
        <v>159</v>
      </c>
      <c r="E1" s="59" t="s">
        <v>152</v>
      </c>
      <c r="F1" s="27" t="s">
        <v>159</v>
      </c>
      <c r="G1" s="59" t="s">
        <v>153</v>
      </c>
      <c r="H1" s="1" t="s">
        <v>159</v>
      </c>
      <c r="I1" s="59" t="s">
        <v>154</v>
      </c>
      <c r="J1" s="1" t="s">
        <v>159</v>
      </c>
      <c r="K1" s="38" t="s">
        <v>161</v>
      </c>
      <c r="L1" s="1" t="s">
        <v>156</v>
      </c>
      <c r="P1" s="57" t="s">
        <v>150</v>
      </c>
      <c r="Q1" s="59" t="s">
        <v>151</v>
      </c>
      <c r="R1" s="12" t="s">
        <v>159</v>
      </c>
      <c r="S1" s="11"/>
      <c r="AC1" s="57" t="s">
        <v>150</v>
      </c>
      <c r="AD1" s="59" t="s">
        <v>152</v>
      </c>
      <c r="AE1" s="12" t="s">
        <v>159</v>
      </c>
      <c r="AF1" s="11"/>
      <c r="AQ1" s="57" t="s">
        <v>150</v>
      </c>
      <c r="AR1" s="59" t="s">
        <v>153</v>
      </c>
      <c r="AS1" s="12" t="s">
        <v>159</v>
      </c>
      <c r="AT1" s="11"/>
      <c r="BD1" s="57" t="s">
        <v>150</v>
      </c>
      <c r="BE1" s="59" t="s">
        <v>154</v>
      </c>
      <c r="BF1" s="12" t="s">
        <v>159</v>
      </c>
      <c r="BR1" s="57" t="s">
        <v>150</v>
      </c>
      <c r="BS1" s="59" t="s">
        <v>161</v>
      </c>
      <c r="BT1" s="12" t="s">
        <v>159</v>
      </c>
    </row>
    <row r="2" spans="2:96" ht="17.25" customHeight="1">
      <c r="B2" s="58">
        <v>33010</v>
      </c>
      <c r="C2" s="60">
        <v>485655.0957</v>
      </c>
      <c r="D2" s="6">
        <f aca="true" t="shared" si="0" ref="D2:D33">+C2/$C$90</f>
        <v>0.005942038355869546</v>
      </c>
      <c r="E2" s="60">
        <v>485655.0957</v>
      </c>
      <c r="F2" s="6">
        <f aca="true" t="shared" si="1" ref="F2:F33">+E2/$E$90</f>
        <v>0.011437942856465669</v>
      </c>
      <c r="G2" s="60">
        <v>17968.95</v>
      </c>
      <c r="H2" s="6">
        <f aca="true" t="shared" si="2" ref="H2:H33">+G2/$G$90</f>
        <v>0.0034015217003045997</v>
      </c>
      <c r="I2" s="60">
        <v>64073.93</v>
      </c>
      <c r="J2" s="6">
        <f aca="true" t="shared" si="3" ref="J2:J33">+I2/$I$90</f>
        <v>0.002104241327430206</v>
      </c>
      <c r="K2" s="39">
        <f>+C2+E2+G2+I2</f>
        <v>1053353.0714</v>
      </c>
      <c r="L2" s="6">
        <f aca="true" t="shared" si="4" ref="L2:L33">+K2/$K$90</f>
        <v>0.006586560982486981</v>
      </c>
      <c r="N2" s="66"/>
      <c r="O2">
        <v>1</v>
      </c>
      <c r="P2" s="58">
        <v>33139</v>
      </c>
      <c r="Q2" s="60">
        <v>22779733.3786999</v>
      </c>
      <c r="R2" s="6">
        <f aca="true" t="shared" si="5" ref="R2:R33">+Q2/$C$90</f>
        <v>0.2787123015308178</v>
      </c>
      <c r="W2">
        <v>1</v>
      </c>
      <c r="X2" s="2">
        <f>+P2</f>
        <v>33139</v>
      </c>
      <c r="Y2" s="3">
        <f>+Q2</f>
        <v>22779733.3786999</v>
      </c>
      <c r="Z2" s="10">
        <f>+Y2/$AA$14</f>
        <v>0.2787123015308178</v>
      </c>
      <c r="AB2">
        <v>1</v>
      </c>
      <c r="AC2" s="58">
        <v>33131</v>
      </c>
      <c r="AD2" s="60">
        <v>6224583.01546437</v>
      </c>
      <c r="AE2" s="6">
        <f aca="true" t="shared" si="6" ref="AE2:AE33">+AD2/$AD$90</f>
        <v>0.14659873944818613</v>
      </c>
      <c r="AI2">
        <f>+AC2</f>
        <v>33131</v>
      </c>
      <c r="AJ2" s="4">
        <f aca="true" t="shared" si="7" ref="AJ2:AJ11">+AD2</f>
        <v>6224583.01546437</v>
      </c>
      <c r="AK2" s="6">
        <f aca="true" t="shared" si="8" ref="AK2:AK12">+AJ2/$E$90</f>
        <v>0.1465987394481862</v>
      </c>
      <c r="AP2">
        <v>1</v>
      </c>
      <c r="AQ2" s="58">
        <v>33131</v>
      </c>
      <c r="AR2" s="60">
        <v>1325620.79</v>
      </c>
      <c r="AS2" s="6">
        <f aca="true" t="shared" si="9" ref="AS2:AS33">+AR2/$G$90</f>
        <v>0.25093997610099233</v>
      </c>
      <c r="AV2">
        <v>1</v>
      </c>
      <c r="AW2" s="2">
        <f>+AQ2</f>
        <v>33131</v>
      </c>
      <c r="AX2" s="3">
        <f>+AR2</f>
        <v>1325620.79</v>
      </c>
      <c r="AY2" s="6">
        <f aca="true" t="shared" si="10" ref="AY2:AY11">+AX2/$G$90</f>
        <v>0.25093997610099233</v>
      </c>
      <c r="BC2">
        <v>1</v>
      </c>
      <c r="BD2" s="58">
        <v>33131</v>
      </c>
      <c r="BE2" s="60">
        <v>1993728.69</v>
      </c>
      <c r="BF2" s="6">
        <f aca="true" t="shared" si="11" ref="BF2:BF33">+BE2/$I$90</f>
        <v>0.06547571383839396</v>
      </c>
      <c r="BH2">
        <v>1</v>
      </c>
      <c r="BI2">
        <f>+BD2</f>
        <v>33131</v>
      </c>
      <c r="BJ2" s="4">
        <f>+BE2</f>
        <v>1993728.69</v>
      </c>
      <c r="BK2" s="10">
        <f>+BJ2/$BM$6</f>
        <v>0.06547571383839396</v>
      </c>
      <c r="BR2" s="58">
        <v>33139</v>
      </c>
      <c r="BS2" s="70">
        <v>22792207.8437024</v>
      </c>
      <c r="BT2" s="6">
        <f aca="true" t="shared" si="12" ref="BT2:BT33">+BS2/$BS$90</f>
        <v>0.14251846885558214</v>
      </c>
      <c r="BW2">
        <f>+BR2</f>
        <v>33139</v>
      </c>
      <c r="BX2" s="4">
        <f>+BS2</f>
        <v>22792207.8437024</v>
      </c>
      <c r="BY2" s="10">
        <f>+BX2/$CA$9</f>
        <v>0.14251846884401076</v>
      </c>
      <c r="CQ2" t="s">
        <v>162</v>
      </c>
      <c r="CR2" t="s">
        <v>162</v>
      </c>
    </row>
    <row r="3" spans="2:96" ht="15">
      <c r="B3" s="58">
        <v>33012</v>
      </c>
      <c r="C3" s="60">
        <v>7294.7568</v>
      </c>
      <c r="D3" s="6">
        <f t="shared" si="0"/>
        <v>8.925207433448986E-05</v>
      </c>
      <c r="E3" s="60">
        <v>7294.7568</v>
      </c>
      <c r="F3" s="6">
        <f t="shared" si="1"/>
        <v>0.00017180301858040273</v>
      </c>
      <c r="G3" s="60">
        <v>0</v>
      </c>
      <c r="H3" s="6">
        <f t="shared" si="2"/>
        <v>0</v>
      </c>
      <c r="I3" s="60">
        <v>681353.84</v>
      </c>
      <c r="J3" s="6">
        <f t="shared" si="3"/>
        <v>0.022376228658539724</v>
      </c>
      <c r="K3" s="39">
        <f aca="true" t="shared" si="13" ref="K3:K66">+C3+E3+G3+I3</f>
        <v>695943.3535999999</v>
      </c>
      <c r="L3" s="6">
        <f t="shared" si="4"/>
        <v>0.004351696941226482</v>
      </c>
      <c r="M3" s="58"/>
      <c r="N3" s="67"/>
      <c r="O3">
        <v>2</v>
      </c>
      <c r="P3" s="58">
        <v>33140</v>
      </c>
      <c r="Q3" s="60">
        <v>14962930.9658987</v>
      </c>
      <c r="R3" s="6">
        <f t="shared" si="5"/>
        <v>0.18307294724756704</v>
      </c>
      <c r="W3">
        <v>2</v>
      </c>
      <c r="X3" s="2">
        <f aca="true" t="shared" si="14" ref="X3:X13">+P3</f>
        <v>33140</v>
      </c>
      <c r="Y3" s="3">
        <f aca="true" t="shared" si="15" ref="Y3:Y13">+Q3</f>
        <v>14962930.9658987</v>
      </c>
      <c r="Z3" s="10">
        <f aca="true" t="shared" si="16" ref="Z3:Z15">+Y3/$AA$14</f>
        <v>0.18307294724756704</v>
      </c>
      <c r="AB3">
        <v>2</v>
      </c>
      <c r="AC3" s="58">
        <v>33160</v>
      </c>
      <c r="AD3" s="60">
        <v>3999550.70469729</v>
      </c>
      <c r="AE3" s="6">
        <f t="shared" si="6"/>
        <v>0.09419572206058618</v>
      </c>
      <c r="AI3">
        <f aca="true" t="shared" si="17" ref="AI3:AI11">+AC3</f>
        <v>33160</v>
      </c>
      <c r="AJ3" s="4">
        <f t="shared" si="7"/>
        <v>3999550.70469729</v>
      </c>
      <c r="AK3" s="6">
        <f t="shared" si="8"/>
        <v>0.09419572206058621</v>
      </c>
      <c r="AP3">
        <v>2</v>
      </c>
      <c r="AQ3" s="58">
        <v>33160</v>
      </c>
      <c r="AR3" s="60">
        <v>538121</v>
      </c>
      <c r="AS3" s="6">
        <f t="shared" si="9"/>
        <v>0.10186628928733239</v>
      </c>
      <c r="AV3">
        <v>2</v>
      </c>
      <c r="AW3" s="2">
        <f>+AQ3</f>
        <v>33160</v>
      </c>
      <c r="AX3" s="3">
        <f aca="true" t="shared" si="18" ref="AX3:AX11">+AR3</f>
        <v>538121</v>
      </c>
      <c r="AY3" s="6">
        <f t="shared" si="10"/>
        <v>0.10186628928733239</v>
      </c>
      <c r="BC3">
        <f>+BC2+1</f>
        <v>2</v>
      </c>
      <c r="BD3" s="58">
        <v>33134</v>
      </c>
      <c r="BE3" s="60">
        <v>1422810.81</v>
      </c>
      <c r="BF3" s="6">
        <f t="shared" si="11"/>
        <v>0.04672629425909175</v>
      </c>
      <c r="BH3">
        <v>2</v>
      </c>
      <c r="BI3">
        <f aca="true" t="shared" si="19" ref="BI3:BI21">+BD3</f>
        <v>33134</v>
      </c>
      <c r="BJ3" s="4">
        <f aca="true" t="shared" si="20" ref="BJ3:BJ21">+BE3</f>
        <v>1422810.81</v>
      </c>
      <c r="BK3" s="10">
        <f aca="true" t="shared" si="21" ref="BK3:BK21">+BJ3/$BM$6</f>
        <v>0.04672629425909175</v>
      </c>
      <c r="BR3" s="58">
        <v>33131</v>
      </c>
      <c r="BS3" s="70">
        <v>15768515.5107103</v>
      </c>
      <c r="BT3" s="6">
        <f t="shared" si="12"/>
        <v>0.09859969258453702</v>
      </c>
      <c r="BW3">
        <f aca="true" t="shared" si="22" ref="BW3:BW18">+BR3</f>
        <v>33131</v>
      </c>
      <c r="BX3" s="4">
        <f aca="true" t="shared" si="23" ref="BX3:BX18">+BS3</f>
        <v>15768515.5107103</v>
      </c>
      <c r="BY3" s="10">
        <f aca="true" t="shared" si="24" ref="BY3:BY19">+BX3/$CA$9</f>
        <v>0.09859969257653149</v>
      </c>
      <c r="CQ3" t="s">
        <v>150</v>
      </c>
      <c r="CR3" t="s">
        <v>163</v>
      </c>
    </row>
    <row r="4" spans="2:96" ht="15">
      <c r="B4" s="58">
        <v>33013</v>
      </c>
      <c r="C4" s="60">
        <v>8128.78338461539</v>
      </c>
      <c r="D4" s="6">
        <f t="shared" si="0"/>
        <v>9.945647247522479E-05</v>
      </c>
      <c r="E4" s="60">
        <v>8128.78338461539</v>
      </c>
      <c r="F4" s="6">
        <f t="shared" si="1"/>
        <v>0.0001914456590058145</v>
      </c>
      <c r="G4" s="60">
        <v>0</v>
      </c>
      <c r="H4" s="6">
        <f t="shared" si="2"/>
        <v>0</v>
      </c>
      <c r="I4" s="60">
        <v>50481.25</v>
      </c>
      <c r="J4" s="6">
        <f t="shared" si="3"/>
        <v>0.0016578463738736813</v>
      </c>
      <c r="K4" s="39">
        <f t="shared" si="13"/>
        <v>66738.81676923078</v>
      </c>
      <c r="L4" s="6">
        <f t="shared" si="4"/>
        <v>0.00041731428756867174</v>
      </c>
      <c r="M4" s="58"/>
      <c r="N4" s="67"/>
      <c r="O4">
        <v>3</v>
      </c>
      <c r="P4" s="58">
        <v>33131</v>
      </c>
      <c r="Q4" s="60">
        <v>6224583.01546437</v>
      </c>
      <c r="R4" s="6">
        <f t="shared" si="5"/>
        <v>0.0761583917365729</v>
      </c>
      <c r="W4">
        <v>3</v>
      </c>
      <c r="X4" s="2">
        <f t="shared" si="14"/>
        <v>33131</v>
      </c>
      <c r="Y4" s="3">
        <f t="shared" si="15"/>
        <v>6224583.01546437</v>
      </c>
      <c r="Z4" s="10">
        <f t="shared" si="16"/>
        <v>0.0761583917365729</v>
      </c>
      <c r="AB4">
        <v>3</v>
      </c>
      <c r="AC4" s="58">
        <v>33126</v>
      </c>
      <c r="AD4" s="60">
        <v>2922180.5345</v>
      </c>
      <c r="AE4" s="6">
        <f t="shared" si="6"/>
        <v>0.06882195670512202</v>
      </c>
      <c r="AI4">
        <f t="shared" si="17"/>
        <v>33126</v>
      </c>
      <c r="AJ4" s="4">
        <f t="shared" si="7"/>
        <v>2922180.5345</v>
      </c>
      <c r="AK4" s="6">
        <f t="shared" si="8"/>
        <v>0.06882195670512205</v>
      </c>
      <c r="AP4">
        <v>3</v>
      </c>
      <c r="AQ4" s="58">
        <v>33180</v>
      </c>
      <c r="AR4" s="60">
        <v>506604.64</v>
      </c>
      <c r="AS4" s="6">
        <f t="shared" si="9"/>
        <v>0.09590024327715306</v>
      </c>
      <c r="AV4">
        <v>3</v>
      </c>
      <c r="AW4" s="2">
        <f aca="true" t="shared" si="25" ref="AW4:AW11">+AQ4</f>
        <v>33180</v>
      </c>
      <c r="AX4" s="3">
        <f t="shared" si="18"/>
        <v>506604.64</v>
      </c>
      <c r="AY4" s="6">
        <f t="shared" si="10"/>
        <v>0.09590024327715306</v>
      </c>
      <c r="BC4">
        <f aca="true" t="shared" si="26" ref="BC4:BC67">+BC3+1</f>
        <v>3</v>
      </c>
      <c r="BD4" s="58">
        <v>33130</v>
      </c>
      <c r="BE4" s="60">
        <v>1398363.61</v>
      </c>
      <c r="BF4" s="6">
        <f t="shared" si="11"/>
        <v>0.04592342781122517</v>
      </c>
      <c r="BH4">
        <v>3</v>
      </c>
      <c r="BI4">
        <f t="shared" si="19"/>
        <v>33130</v>
      </c>
      <c r="BJ4" s="4">
        <f t="shared" si="20"/>
        <v>1398363.61</v>
      </c>
      <c r="BK4" s="10">
        <f t="shared" si="21"/>
        <v>0.04592342781122517</v>
      </c>
      <c r="BR4" s="58">
        <v>33140</v>
      </c>
      <c r="BS4" s="70">
        <v>14962942.3658962</v>
      </c>
      <c r="BT4" s="6">
        <f t="shared" si="12"/>
        <v>0.09356248636312202</v>
      </c>
      <c r="BW4">
        <f t="shared" si="22"/>
        <v>33140</v>
      </c>
      <c r="BX4" s="4">
        <f t="shared" si="23"/>
        <v>14962942.3658962</v>
      </c>
      <c r="BY4" s="10">
        <f t="shared" si="24"/>
        <v>0.09356248635552547</v>
      </c>
      <c r="CQ4">
        <v>33139</v>
      </c>
      <c r="CR4">
        <v>508873.1621</v>
      </c>
    </row>
    <row r="5" spans="2:96" ht="15">
      <c r="B5" s="58">
        <v>33014</v>
      </c>
      <c r="C5" s="60">
        <v>131835.3599</v>
      </c>
      <c r="D5" s="6">
        <f t="shared" si="0"/>
        <v>0.0016130187289738055</v>
      </c>
      <c r="E5" s="60">
        <v>131835.3599</v>
      </c>
      <c r="F5" s="6">
        <f t="shared" si="1"/>
        <v>0.0031049304873952454</v>
      </c>
      <c r="G5" s="60">
        <v>44243.15</v>
      </c>
      <c r="H5" s="6">
        <f t="shared" si="2"/>
        <v>0.008375226978472946</v>
      </c>
      <c r="I5" s="60">
        <v>492270.41</v>
      </c>
      <c r="J5" s="6">
        <f t="shared" si="3"/>
        <v>0.01616657103744084</v>
      </c>
      <c r="K5" s="39">
        <f t="shared" si="13"/>
        <v>800184.2798</v>
      </c>
      <c r="L5" s="6">
        <f t="shared" si="4"/>
        <v>0.005003509933402682</v>
      </c>
      <c r="M5" s="58"/>
      <c r="N5" s="67"/>
      <c r="O5">
        <v>4</v>
      </c>
      <c r="P5" s="58">
        <v>33160</v>
      </c>
      <c r="Q5" s="60">
        <v>3999550.70469729</v>
      </c>
      <c r="R5" s="6">
        <f t="shared" si="5"/>
        <v>0.048934900310892315</v>
      </c>
      <c r="W5">
        <v>4</v>
      </c>
      <c r="X5" s="2">
        <f t="shared" si="14"/>
        <v>33160</v>
      </c>
      <c r="Y5" s="3">
        <f t="shared" si="15"/>
        <v>3999550.70469729</v>
      </c>
      <c r="Z5" s="10">
        <f t="shared" si="16"/>
        <v>0.048934900310892315</v>
      </c>
      <c r="AB5">
        <v>4</v>
      </c>
      <c r="AC5" s="58">
        <v>33166</v>
      </c>
      <c r="AD5" s="60">
        <v>2732768.78872308</v>
      </c>
      <c r="AE5" s="6">
        <f t="shared" si="6"/>
        <v>0.06436101159464779</v>
      </c>
      <c r="AI5">
        <f t="shared" si="17"/>
        <v>33166</v>
      </c>
      <c r="AJ5" s="4">
        <f t="shared" si="7"/>
        <v>2732768.78872308</v>
      </c>
      <c r="AK5" s="6">
        <f t="shared" si="8"/>
        <v>0.06436101159464781</v>
      </c>
      <c r="AP5">
        <v>4</v>
      </c>
      <c r="AQ5" s="58">
        <v>33149</v>
      </c>
      <c r="AR5" s="60">
        <v>411548.01</v>
      </c>
      <c r="AS5" s="6">
        <f t="shared" si="9"/>
        <v>0.07790602604671805</v>
      </c>
      <c r="AV5">
        <v>4</v>
      </c>
      <c r="AW5" s="2">
        <f t="shared" si="25"/>
        <v>33149</v>
      </c>
      <c r="AX5" s="3">
        <f t="shared" si="18"/>
        <v>411548.01</v>
      </c>
      <c r="AY5" s="6">
        <f t="shared" si="10"/>
        <v>0.07790602604671805</v>
      </c>
      <c r="BC5">
        <f t="shared" si="26"/>
        <v>4</v>
      </c>
      <c r="BD5" s="58">
        <v>33137</v>
      </c>
      <c r="BE5" s="60">
        <v>1281912.36</v>
      </c>
      <c r="BF5" s="6">
        <f t="shared" si="11"/>
        <v>0.04209907158895339</v>
      </c>
      <c r="BH5">
        <v>4</v>
      </c>
      <c r="BI5">
        <f t="shared" si="19"/>
        <v>33137</v>
      </c>
      <c r="BJ5" s="4">
        <f t="shared" si="20"/>
        <v>1281912.36</v>
      </c>
      <c r="BK5" s="10">
        <f t="shared" si="21"/>
        <v>0.04209907158895339</v>
      </c>
      <c r="BR5" s="58">
        <v>33160</v>
      </c>
      <c r="BS5" s="70">
        <v>9614538.9794281</v>
      </c>
      <c r="BT5" s="6">
        <f t="shared" si="12"/>
        <v>0.06011920317228113</v>
      </c>
      <c r="BW5">
        <f t="shared" si="22"/>
        <v>33160</v>
      </c>
      <c r="BX5" s="4">
        <f t="shared" si="23"/>
        <v>9614538.9794281</v>
      </c>
      <c r="BY5" s="10">
        <f t="shared" si="24"/>
        <v>0.06011920316739992</v>
      </c>
      <c r="CQ5">
        <v>33140</v>
      </c>
      <c r="CR5">
        <v>473984.4779</v>
      </c>
    </row>
    <row r="6" spans="2:96" ht="15">
      <c r="B6" s="58">
        <v>33015</v>
      </c>
      <c r="C6" s="60">
        <v>8276.7411</v>
      </c>
      <c r="D6" s="6">
        <f t="shared" si="0"/>
        <v>0.00010126674982564564</v>
      </c>
      <c r="E6" s="60">
        <v>8276.7411</v>
      </c>
      <c r="F6" s="6">
        <f t="shared" si="1"/>
        <v>0.00019493029637238663</v>
      </c>
      <c r="G6" s="60">
        <v>0</v>
      </c>
      <c r="H6" s="6">
        <f t="shared" si="2"/>
        <v>0</v>
      </c>
      <c r="I6" s="60">
        <v>163697.67</v>
      </c>
      <c r="J6" s="6">
        <f t="shared" si="3"/>
        <v>0.005375968079654733</v>
      </c>
      <c r="K6" s="39">
        <f t="shared" si="13"/>
        <v>180251.1522</v>
      </c>
      <c r="L6" s="6">
        <f t="shared" si="4"/>
        <v>0.0011271009107619548</v>
      </c>
      <c r="M6" s="58"/>
      <c r="N6" s="67"/>
      <c r="O6">
        <v>5</v>
      </c>
      <c r="P6" s="58">
        <v>33126</v>
      </c>
      <c r="Q6" s="60">
        <v>2922180.5345</v>
      </c>
      <c r="R6" s="6">
        <f t="shared" si="5"/>
        <v>0.03575316921929369</v>
      </c>
      <c r="W6">
        <v>5</v>
      </c>
      <c r="X6" s="2">
        <f t="shared" si="14"/>
        <v>33126</v>
      </c>
      <c r="Y6" s="3">
        <f t="shared" si="15"/>
        <v>2922180.5345</v>
      </c>
      <c r="Z6" s="10">
        <f t="shared" si="16"/>
        <v>0.03575316921929369</v>
      </c>
      <c r="AB6">
        <v>5</v>
      </c>
      <c r="AC6" s="58">
        <v>33180</v>
      </c>
      <c r="AD6" s="60">
        <v>2186500.1756</v>
      </c>
      <c r="AE6" s="6">
        <f t="shared" si="6"/>
        <v>0.05149552488092002</v>
      </c>
      <c r="AI6">
        <f t="shared" si="17"/>
        <v>33180</v>
      </c>
      <c r="AJ6" s="4">
        <f t="shared" si="7"/>
        <v>2186500.1756</v>
      </c>
      <c r="AK6" s="6">
        <f t="shared" si="8"/>
        <v>0.05149552488092004</v>
      </c>
      <c r="AP6">
        <v>5</v>
      </c>
      <c r="AQ6" s="58">
        <v>33134</v>
      </c>
      <c r="AR6" s="60">
        <v>384721.68</v>
      </c>
      <c r="AS6" s="6">
        <f t="shared" si="9"/>
        <v>0.07282780257597923</v>
      </c>
      <c r="AV6">
        <v>5</v>
      </c>
      <c r="AW6" s="2">
        <f t="shared" si="25"/>
        <v>33134</v>
      </c>
      <c r="AX6" s="3">
        <f t="shared" si="18"/>
        <v>384721.68</v>
      </c>
      <c r="AY6" s="6">
        <f t="shared" si="10"/>
        <v>0.07282780257597923</v>
      </c>
      <c r="BC6">
        <f t="shared" si="26"/>
        <v>5</v>
      </c>
      <c r="BD6" s="58">
        <v>33172</v>
      </c>
      <c r="BE6" s="60">
        <v>1281346.49</v>
      </c>
      <c r="BF6" s="6">
        <f t="shared" si="11"/>
        <v>0.042080487945965465</v>
      </c>
      <c r="BH6">
        <v>5</v>
      </c>
      <c r="BI6">
        <f t="shared" si="19"/>
        <v>33172</v>
      </c>
      <c r="BJ6" s="4">
        <f t="shared" si="20"/>
        <v>1281346.49</v>
      </c>
      <c r="BK6" s="10">
        <f t="shared" si="21"/>
        <v>0.042080487945965465</v>
      </c>
      <c r="BM6" s="4">
        <f>+I90</f>
        <v>30449896.200000007</v>
      </c>
      <c r="BR6" s="58">
        <v>33126</v>
      </c>
      <c r="BS6" s="70">
        <v>6607276.529</v>
      </c>
      <c r="BT6" s="6">
        <f t="shared" si="12"/>
        <v>0.04131495029687045</v>
      </c>
      <c r="BW6">
        <f t="shared" si="22"/>
        <v>33126</v>
      </c>
      <c r="BX6" s="4">
        <f t="shared" si="23"/>
        <v>6607276.529</v>
      </c>
      <c r="BY6" s="10">
        <f t="shared" si="24"/>
        <v>0.041314950293516</v>
      </c>
      <c r="CQ6">
        <v>33131</v>
      </c>
      <c r="CR6">
        <v>432004.6156</v>
      </c>
    </row>
    <row r="7" spans="2:96" ht="15">
      <c r="B7" s="58">
        <v>33016</v>
      </c>
      <c r="C7" s="60">
        <v>524715.4095</v>
      </c>
      <c r="D7" s="6">
        <f t="shared" si="0"/>
        <v>0.006419945176670768</v>
      </c>
      <c r="E7" s="60">
        <v>524715.4095</v>
      </c>
      <c r="F7" s="6">
        <f t="shared" si="1"/>
        <v>0.012357874802317209</v>
      </c>
      <c r="G7" s="60">
        <v>16196</v>
      </c>
      <c r="H7" s="6">
        <f t="shared" si="2"/>
        <v>0.003065902318061617</v>
      </c>
      <c r="I7" s="60">
        <v>341115.35</v>
      </c>
      <c r="J7" s="6">
        <f t="shared" si="3"/>
        <v>0.01120251273631599</v>
      </c>
      <c r="K7" s="39">
        <f t="shared" si="13"/>
        <v>1406742.1689999998</v>
      </c>
      <c r="L7" s="6">
        <f t="shared" si="4"/>
        <v>0.008796284298520824</v>
      </c>
      <c r="M7" s="58"/>
      <c r="N7" s="67"/>
      <c r="O7">
        <v>6</v>
      </c>
      <c r="P7" s="58">
        <v>33166</v>
      </c>
      <c r="Q7" s="60">
        <v>2732768.78872308</v>
      </c>
      <c r="R7" s="6">
        <f t="shared" si="5"/>
        <v>0.03343569768769895</v>
      </c>
      <c r="W7">
        <v>6</v>
      </c>
      <c r="X7" s="2">
        <f t="shared" si="14"/>
        <v>33166</v>
      </c>
      <c r="Y7" s="3">
        <f t="shared" si="15"/>
        <v>2732768.78872308</v>
      </c>
      <c r="Z7" s="10">
        <f t="shared" si="16"/>
        <v>0.03343569768769895</v>
      </c>
      <c r="AB7">
        <v>6</v>
      </c>
      <c r="AC7" s="58">
        <v>33132</v>
      </c>
      <c r="AD7" s="60">
        <v>2110803.56599231</v>
      </c>
      <c r="AE7" s="6">
        <f t="shared" si="6"/>
        <v>0.04971275043299004</v>
      </c>
      <c r="AI7">
        <f t="shared" si="17"/>
        <v>33132</v>
      </c>
      <c r="AJ7" s="4">
        <f t="shared" si="7"/>
        <v>2110803.56599231</v>
      </c>
      <c r="AK7" s="6">
        <f t="shared" si="8"/>
        <v>0.04971275043299006</v>
      </c>
      <c r="AP7">
        <v>6</v>
      </c>
      <c r="AQ7" s="58">
        <v>33133</v>
      </c>
      <c r="AR7" s="60">
        <v>318620.35</v>
      </c>
      <c r="AS7" s="6">
        <f t="shared" si="9"/>
        <v>0.06031482277393206</v>
      </c>
      <c r="AV7">
        <v>6</v>
      </c>
      <c r="AW7" s="2">
        <f t="shared" si="25"/>
        <v>33133</v>
      </c>
      <c r="AX7" s="3">
        <f t="shared" si="18"/>
        <v>318620.35</v>
      </c>
      <c r="AY7" s="6">
        <f t="shared" si="10"/>
        <v>0.06031482277393206</v>
      </c>
      <c r="BC7">
        <f t="shared" si="26"/>
        <v>6</v>
      </c>
      <c r="BD7" s="58">
        <v>33127</v>
      </c>
      <c r="BE7" s="60">
        <v>1240597.44</v>
      </c>
      <c r="BF7" s="6">
        <f t="shared" si="11"/>
        <v>0.04074225514108648</v>
      </c>
      <c r="BH7">
        <v>6</v>
      </c>
      <c r="BI7">
        <f t="shared" si="19"/>
        <v>33127</v>
      </c>
      <c r="BJ7" s="4">
        <f t="shared" si="20"/>
        <v>1240597.44</v>
      </c>
      <c r="BK7" s="10">
        <f t="shared" si="21"/>
        <v>0.04074225514108648</v>
      </c>
      <c r="BM7" s="4">
        <f>+SUM(BJ2:BJ21)</f>
        <v>20526371.240000002</v>
      </c>
      <c r="BR7" s="58">
        <v>33180</v>
      </c>
      <c r="BS7" s="70">
        <v>6043135.651</v>
      </c>
      <c r="BT7" s="6">
        <f t="shared" si="12"/>
        <v>0.037787407256602026</v>
      </c>
      <c r="BW7">
        <f t="shared" si="22"/>
        <v>33180</v>
      </c>
      <c r="BX7" s="4">
        <f t="shared" si="23"/>
        <v>6043135.651</v>
      </c>
      <c r="BY7" s="10">
        <f t="shared" si="24"/>
        <v>0.03778740725353398</v>
      </c>
      <c r="CQ7">
        <v>33160</v>
      </c>
      <c r="CR7">
        <v>327088.583430769</v>
      </c>
    </row>
    <row r="8" spans="2:96" ht="15">
      <c r="B8" s="58">
        <v>33018</v>
      </c>
      <c r="C8" s="60">
        <v>16677.2841</v>
      </c>
      <c r="D8" s="6">
        <f t="shared" si="0"/>
        <v>0.00020404822820009654</v>
      </c>
      <c r="E8" s="60">
        <v>16677.2841</v>
      </c>
      <c r="F8" s="6">
        <f t="shared" si="1"/>
        <v>0.00039277632259144743</v>
      </c>
      <c r="G8" s="60">
        <v>0</v>
      </c>
      <c r="H8" s="6">
        <f t="shared" si="2"/>
        <v>0</v>
      </c>
      <c r="I8" s="60">
        <v>111622.32</v>
      </c>
      <c r="J8" s="6">
        <f t="shared" si="3"/>
        <v>0.003665770131590793</v>
      </c>
      <c r="K8" s="39">
        <f t="shared" si="13"/>
        <v>144976.88820000002</v>
      </c>
      <c r="L8" s="6">
        <f t="shared" si="4"/>
        <v>0.0009065328056729842</v>
      </c>
      <c r="M8" s="58"/>
      <c r="N8" s="67"/>
      <c r="O8">
        <v>7</v>
      </c>
      <c r="P8" s="58">
        <v>33180</v>
      </c>
      <c r="Q8" s="60">
        <v>2186500.1756</v>
      </c>
      <c r="R8" s="6">
        <f t="shared" si="5"/>
        <v>0.026752046922938727</v>
      </c>
      <c r="W8">
        <v>7</v>
      </c>
      <c r="X8" s="2">
        <f t="shared" si="14"/>
        <v>33180</v>
      </c>
      <c r="Y8" s="3">
        <f t="shared" si="15"/>
        <v>2186500.1756</v>
      </c>
      <c r="Z8" s="10">
        <f t="shared" si="16"/>
        <v>0.026752046922938727</v>
      </c>
      <c r="AB8">
        <v>7</v>
      </c>
      <c r="AC8" s="58">
        <v>33172</v>
      </c>
      <c r="AD8" s="60">
        <v>1694428.4455</v>
      </c>
      <c r="AE8" s="6">
        <f t="shared" si="6"/>
        <v>0.039906460172243065</v>
      </c>
      <c r="AI8">
        <f t="shared" si="17"/>
        <v>33172</v>
      </c>
      <c r="AJ8" s="4">
        <f t="shared" si="7"/>
        <v>1694428.4455</v>
      </c>
      <c r="AK8" s="6">
        <f t="shared" si="8"/>
        <v>0.03990646017224308</v>
      </c>
      <c r="AP8">
        <v>7</v>
      </c>
      <c r="AQ8" s="58">
        <v>33126</v>
      </c>
      <c r="AR8" s="60">
        <v>232843.87</v>
      </c>
      <c r="AS8" s="6">
        <f t="shared" si="9"/>
        <v>0.044077337662351064</v>
      </c>
      <c r="AV8">
        <v>7</v>
      </c>
      <c r="AW8" s="2">
        <f t="shared" si="25"/>
        <v>33126</v>
      </c>
      <c r="AX8" s="3">
        <f t="shared" si="18"/>
        <v>232843.87</v>
      </c>
      <c r="AY8" s="6">
        <f t="shared" si="10"/>
        <v>0.044077337662351064</v>
      </c>
      <c r="BC8">
        <f t="shared" si="26"/>
        <v>7</v>
      </c>
      <c r="BD8" s="58">
        <v>33132</v>
      </c>
      <c r="BE8" s="60">
        <v>1226531.83</v>
      </c>
      <c r="BF8" s="6">
        <f t="shared" si="11"/>
        <v>0.04028032877169545</v>
      </c>
      <c r="BH8">
        <v>7</v>
      </c>
      <c r="BI8">
        <f t="shared" si="19"/>
        <v>33132</v>
      </c>
      <c r="BJ8" s="4">
        <f t="shared" si="20"/>
        <v>1226531.83</v>
      </c>
      <c r="BK8" s="10">
        <f t="shared" si="21"/>
        <v>0.04028032877169545</v>
      </c>
      <c r="BR8" s="58">
        <v>33166</v>
      </c>
      <c r="BS8" s="70">
        <v>5952142.76729231</v>
      </c>
      <c r="BT8" s="6">
        <f t="shared" si="12"/>
        <v>0.0372184335726262</v>
      </c>
      <c r="BW8">
        <f t="shared" si="22"/>
        <v>33166</v>
      </c>
      <c r="BX8" s="4">
        <f t="shared" si="23"/>
        <v>5952142.76729231</v>
      </c>
      <c r="BY8" s="10">
        <f t="shared" si="24"/>
        <v>0.03721843356960435</v>
      </c>
      <c r="CQ8">
        <v>33126</v>
      </c>
      <c r="CR8">
        <v>238977.968</v>
      </c>
    </row>
    <row r="9" spans="2:96" ht="15">
      <c r="B9" s="58">
        <v>33024</v>
      </c>
      <c r="C9" s="60">
        <v>161.4</v>
      </c>
      <c r="D9" s="6">
        <f t="shared" si="0"/>
        <v>1.974745038461963E-06</v>
      </c>
      <c r="E9" s="60">
        <v>161.4</v>
      </c>
      <c r="F9" s="6">
        <f t="shared" si="1"/>
        <v>3.8012243532062647E-06</v>
      </c>
      <c r="G9" s="60">
        <v>0</v>
      </c>
      <c r="H9" s="6">
        <f t="shared" si="2"/>
        <v>0</v>
      </c>
      <c r="I9" s="60">
        <v>0</v>
      </c>
      <c r="J9" s="6">
        <f t="shared" si="3"/>
        <v>0</v>
      </c>
      <c r="K9" s="39">
        <f t="shared" si="13"/>
        <v>322.8</v>
      </c>
      <c r="L9" s="6">
        <f t="shared" si="4"/>
        <v>2.018451308373711E-06</v>
      </c>
      <c r="M9" s="58"/>
      <c r="N9" s="67"/>
      <c r="O9">
        <v>8</v>
      </c>
      <c r="P9" s="58">
        <v>33132</v>
      </c>
      <c r="Q9" s="60">
        <v>2110803.56599231</v>
      </c>
      <c r="R9" s="6">
        <f t="shared" si="5"/>
        <v>0.025825891382349024</v>
      </c>
      <c r="W9">
        <v>8</v>
      </c>
      <c r="X9" s="2">
        <f t="shared" si="14"/>
        <v>33132</v>
      </c>
      <c r="Y9" s="3">
        <f t="shared" si="15"/>
        <v>2110803.56599231</v>
      </c>
      <c r="Z9" s="10">
        <f t="shared" si="16"/>
        <v>0.025825891382349024</v>
      </c>
      <c r="AB9">
        <v>8</v>
      </c>
      <c r="AC9" s="58">
        <v>33133</v>
      </c>
      <c r="AD9" s="60">
        <v>1516661.768071</v>
      </c>
      <c r="AE9" s="6">
        <f t="shared" si="6"/>
        <v>0.03571977477303813</v>
      </c>
      <c r="AI9">
        <f t="shared" si="17"/>
        <v>33133</v>
      </c>
      <c r="AJ9" s="4">
        <f t="shared" si="7"/>
        <v>1516661.768071</v>
      </c>
      <c r="AK9" s="6">
        <f t="shared" si="8"/>
        <v>0.03571977477303814</v>
      </c>
      <c r="AP9">
        <v>8</v>
      </c>
      <c r="AQ9" s="58">
        <v>33178</v>
      </c>
      <c r="AR9" s="60">
        <v>203949.25</v>
      </c>
      <c r="AS9" s="6">
        <f t="shared" si="9"/>
        <v>0.03860758695615758</v>
      </c>
      <c r="AV9">
        <v>8</v>
      </c>
      <c r="AW9" s="2">
        <f t="shared" si="25"/>
        <v>33178</v>
      </c>
      <c r="AX9" s="3">
        <f t="shared" si="18"/>
        <v>203949.25</v>
      </c>
      <c r="AY9" s="6">
        <f t="shared" si="10"/>
        <v>0.03860758695615758</v>
      </c>
      <c r="BC9">
        <f t="shared" si="26"/>
        <v>8</v>
      </c>
      <c r="BD9" s="58">
        <v>33180</v>
      </c>
      <c r="BE9" s="60">
        <v>1163530.66</v>
      </c>
      <c r="BF9" s="6">
        <f t="shared" si="11"/>
        <v>0.03821131777782545</v>
      </c>
      <c r="BH9">
        <v>8</v>
      </c>
      <c r="BI9">
        <f t="shared" si="19"/>
        <v>33180</v>
      </c>
      <c r="BJ9" s="4">
        <f t="shared" si="20"/>
        <v>1163530.66</v>
      </c>
      <c r="BK9" s="10">
        <f t="shared" si="21"/>
        <v>0.03821131777782545</v>
      </c>
      <c r="BR9" s="58">
        <v>33132</v>
      </c>
      <c r="BS9" s="70">
        <v>5632979.97204615</v>
      </c>
      <c r="BT9" s="6">
        <f t="shared" si="12"/>
        <v>0.03522272551283336</v>
      </c>
      <c r="BW9">
        <f t="shared" si="22"/>
        <v>33132</v>
      </c>
      <c r="BX9" s="4">
        <f t="shared" si="23"/>
        <v>5632979.97204615</v>
      </c>
      <c r="BY9" s="10">
        <f t="shared" si="24"/>
        <v>0.03522272550997355</v>
      </c>
      <c r="CA9" s="4">
        <f>+K90</f>
        <v>159924591.02720866</v>
      </c>
      <c r="CQ9">
        <v>33166</v>
      </c>
      <c r="CR9">
        <v>229743.775861538</v>
      </c>
    </row>
    <row r="10" spans="2:96" ht="15">
      <c r="B10" s="58">
        <v>33030</v>
      </c>
      <c r="C10" s="60">
        <v>215658.5402</v>
      </c>
      <c r="D10" s="6">
        <f t="shared" si="0"/>
        <v>0.002638603669528499</v>
      </c>
      <c r="E10" s="60">
        <v>215658.5402</v>
      </c>
      <c r="F10" s="6">
        <f t="shared" si="1"/>
        <v>0.005079098481940224</v>
      </c>
      <c r="G10" s="60">
        <v>0</v>
      </c>
      <c r="H10" s="6">
        <f t="shared" si="2"/>
        <v>0</v>
      </c>
      <c r="I10" s="60">
        <v>205037.41</v>
      </c>
      <c r="J10" s="6">
        <f t="shared" si="3"/>
        <v>0.006733599637032587</v>
      </c>
      <c r="K10" s="39">
        <f t="shared" si="13"/>
        <v>636354.4904</v>
      </c>
      <c r="L10" s="6">
        <f t="shared" si="4"/>
        <v>0.003979090934750205</v>
      </c>
      <c r="M10" s="58"/>
      <c r="N10" s="67"/>
      <c r="O10">
        <v>9</v>
      </c>
      <c r="P10" s="58">
        <v>33141</v>
      </c>
      <c r="Q10" s="60">
        <v>1831294.68593321</v>
      </c>
      <c r="R10" s="6">
        <f t="shared" si="5"/>
        <v>0.02240607245977921</v>
      </c>
      <c r="W10">
        <v>9</v>
      </c>
      <c r="X10" s="2">
        <f t="shared" si="14"/>
        <v>33141</v>
      </c>
      <c r="Y10" s="3">
        <f t="shared" si="15"/>
        <v>1831294.68593321</v>
      </c>
      <c r="Z10" s="10">
        <f t="shared" si="16"/>
        <v>0.02240607245977921</v>
      </c>
      <c r="AB10">
        <v>9</v>
      </c>
      <c r="AC10" s="58">
        <v>33149</v>
      </c>
      <c r="AD10" s="60">
        <v>1494254.97103846</v>
      </c>
      <c r="AE10" s="6">
        <f t="shared" si="6"/>
        <v>0.03519205939164135</v>
      </c>
      <c r="AI10">
        <f t="shared" si="17"/>
        <v>33149</v>
      </c>
      <c r="AJ10" s="4">
        <f t="shared" si="7"/>
        <v>1494254.97103846</v>
      </c>
      <c r="AK10" s="6">
        <f t="shared" si="8"/>
        <v>0.03519205939164136</v>
      </c>
      <c r="AP10">
        <v>9</v>
      </c>
      <c r="AQ10" s="58">
        <v>33132</v>
      </c>
      <c r="AR10" s="60">
        <v>184841.01</v>
      </c>
      <c r="AS10" s="6">
        <f t="shared" si="9"/>
        <v>0.034990397692754416</v>
      </c>
      <c r="AU10" s="4">
        <f>SUM(AX2:AX11)</f>
        <v>4275302.040000001</v>
      </c>
      <c r="AV10">
        <v>9</v>
      </c>
      <c r="AW10" s="2">
        <f t="shared" si="25"/>
        <v>33132</v>
      </c>
      <c r="AX10" s="3">
        <f t="shared" si="18"/>
        <v>184841.01</v>
      </c>
      <c r="AY10" s="6">
        <f t="shared" si="10"/>
        <v>0.034990397692754416</v>
      </c>
      <c r="BC10">
        <f t="shared" si="26"/>
        <v>9</v>
      </c>
      <c r="BD10" s="58">
        <v>33160</v>
      </c>
      <c r="BE10" s="60">
        <v>1077316.57</v>
      </c>
      <c r="BF10" s="6">
        <f t="shared" si="11"/>
        <v>0.03537997512122881</v>
      </c>
      <c r="BH10">
        <v>9</v>
      </c>
      <c r="BI10">
        <f t="shared" si="19"/>
        <v>33160</v>
      </c>
      <c r="BJ10" s="4">
        <f t="shared" si="20"/>
        <v>1077316.57</v>
      </c>
      <c r="BK10" s="10">
        <f t="shared" si="21"/>
        <v>0.03537997512122881</v>
      </c>
      <c r="BR10" s="58">
        <v>33172</v>
      </c>
      <c r="BS10" s="70">
        <v>4728824.691</v>
      </c>
      <c r="BT10" s="6">
        <f t="shared" si="12"/>
        <v>0.029569090413239876</v>
      </c>
      <c r="BW10">
        <f t="shared" si="22"/>
        <v>33172</v>
      </c>
      <c r="BX10" s="4">
        <f t="shared" si="23"/>
        <v>4728824.691</v>
      </c>
      <c r="BY10" s="10">
        <f t="shared" si="24"/>
        <v>0.029569090410839095</v>
      </c>
      <c r="CA10" s="4">
        <f>SUM(BX2:BX18)</f>
        <v>121358628.38543345</v>
      </c>
      <c r="CQ10">
        <v>33180</v>
      </c>
      <c r="CR10">
        <v>218650.175</v>
      </c>
    </row>
    <row r="11" spans="2:96" ht="15">
      <c r="B11" s="58">
        <v>33031</v>
      </c>
      <c r="C11" s="60">
        <v>5972.66194615385</v>
      </c>
      <c r="D11" s="6">
        <f t="shared" si="0"/>
        <v>7.307611241993734E-05</v>
      </c>
      <c r="E11" s="60">
        <v>5972.66194615385</v>
      </c>
      <c r="F11" s="6">
        <f t="shared" si="1"/>
        <v>0.00014066560125891163</v>
      </c>
      <c r="G11" s="60">
        <v>0</v>
      </c>
      <c r="H11" s="6">
        <f t="shared" si="2"/>
        <v>0</v>
      </c>
      <c r="I11" s="60">
        <v>23845.85</v>
      </c>
      <c r="J11" s="6">
        <f t="shared" si="3"/>
        <v>0.0007831176120725164</v>
      </c>
      <c r="K11" s="39">
        <f t="shared" si="13"/>
        <v>35791.1738923077</v>
      </c>
      <c r="L11" s="6">
        <f t="shared" si="4"/>
        <v>0.0002238003152762066</v>
      </c>
      <c r="M11" s="58"/>
      <c r="N11" s="67"/>
      <c r="O11">
        <v>10</v>
      </c>
      <c r="P11" s="58">
        <v>33172</v>
      </c>
      <c r="Q11" s="60">
        <v>1694428.4455</v>
      </c>
      <c r="R11" s="6">
        <f t="shared" si="5"/>
        <v>0.020731500407558494</v>
      </c>
      <c r="W11">
        <v>10</v>
      </c>
      <c r="X11" s="2">
        <f t="shared" si="14"/>
        <v>33172</v>
      </c>
      <c r="Y11" s="3">
        <f t="shared" si="15"/>
        <v>1694428.4455</v>
      </c>
      <c r="Z11" s="10">
        <f t="shared" si="16"/>
        <v>0.020731500407558494</v>
      </c>
      <c r="AB11">
        <v>10</v>
      </c>
      <c r="AC11" s="58">
        <v>33134</v>
      </c>
      <c r="AD11" s="60">
        <v>1429830.70378443</v>
      </c>
      <c r="AE11" s="6">
        <f t="shared" si="6"/>
        <v>0.03367476637043015</v>
      </c>
      <c r="AG11" s="4">
        <f>SUM(AD2:AD11)</f>
        <v>26311562.673370942</v>
      </c>
      <c r="AI11">
        <f t="shared" si="17"/>
        <v>33134</v>
      </c>
      <c r="AJ11" s="4">
        <f t="shared" si="7"/>
        <v>1429830.70378443</v>
      </c>
      <c r="AK11" s="6">
        <f t="shared" si="8"/>
        <v>0.03367476637043016</v>
      </c>
      <c r="AP11">
        <v>10</v>
      </c>
      <c r="AQ11" s="58">
        <v>33109</v>
      </c>
      <c r="AR11" s="60">
        <v>168431.44</v>
      </c>
      <c r="AS11" s="6">
        <f t="shared" si="9"/>
        <v>0.03188406658004792</v>
      </c>
      <c r="AU11" s="4">
        <f>+G90</f>
        <v>5282621.01</v>
      </c>
      <c r="AV11">
        <v>10</v>
      </c>
      <c r="AW11" s="2">
        <f t="shared" si="25"/>
        <v>33109</v>
      </c>
      <c r="AX11" s="3">
        <f t="shared" si="18"/>
        <v>168431.44</v>
      </c>
      <c r="AY11" s="6">
        <f t="shared" si="10"/>
        <v>0.03188406658004792</v>
      </c>
      <c r="BC11">
        <f t="shared" si="26"/>
        <v>10</v>
      </c>
      <c r="BD11" s="58">
        <v>33133</v>
      </c>
      <c r="BE11" s="60">
        <v>969082.21</v>
      </c>
      <c r="BF11" s="6">
        <f t="shared" si="11"/>
        <v>0.031825468423107454</v>
      </c>
      <c r="BH11">
        <v>10</v>
      </c>
      <c r="BI11">
        <f t="shared" si="19"/>
        <v>33133</v>
      </c>
      <c r="BJ11" s="4">
        <f t="shared" si="20"/>
        <v>969082.21</v>
      </c>
      <c r="BK11" s="10">
        <f t="shared" si="21"/>
        <v>0.031825468423107454</v>
      </c>
      <c r="BR11" s="58">
        <v>33134</v>
      </c>
      <c r="BS11" s="70">
        <v>4667193.89756923</v>
      </c>
      <c r="BT11" s="6">
        <f t="shared" si="12"/>
        <v>0.029183716325115502</v>
      </c>
      <c r="BW11">
        <f t="shared" si="22"/>
        <v>33134</v>
      </c>
      <c r="BX11" s="4">
        <f t="shared" si="23"/>
        <v>4667193.89756923</v>
      </c>
      <c r="BY11" s="10">
        <f t="shared" si="24"/>
        <v>0.029183716322746012</v>
      </c>
      <c r="CQ11">
        <v>33172</v>
      </c>
      <c r="CR11">
        <v>208443.098</v>
      </c>
    </row>
    <row r="12" spans="2:96" ht="13.5" customHeight="1">
      <c r="B12" s="58">
        <v>33032</v>
      </c>
      <c r="C12" s="60">
        <v>26517.8069692308</v>
      </c>
      <c r="D12" s="6">
        <f t="shared" si="0"/>
        <v>0.0003244480033666703</v>
      </c>
      <c r="E12" s="60">
        <v>26517.8069692308</v>
      </c>
      <c r="F12" s="6">
        <f t="shared" si="1"/>
        <v>0.0006245361440214555</v>
      </c>
      <c r="G12" s="60">
        <v>0</v>
      </c>
      <c r="H12" s="6">
        <f t="shared" si="2"/>
        <v>0</v>
      </c>
      <c r="I12" s="60">
        <v>63981.87</v>
      </c>
      <c r="J12" s="6">
        <f t="shared" si="3"/>
        <v>0.0021012180002111134</v>
      </c>
      <c r="K12" s="39">
        <f t="shared" si="13"/>
        <v>117017.4839384616</v>
      </c>
      <c r="L12" s="6">
        <f t="shared" si="4"/>
        <v>0.0007317041312211511</v>
      </c>
      <c r="M12" s="58"/>
      <c r="N12" s="67"/>
      <c r="O12">
        <v>11</v>
      </c>
      <c r="P12" s="58">
        <v>33133</v>
      </c>
      <c r="Q12" s="60">
        <v>1516661.768071</v>
      </c>
      <c r="R12" s="6">
        <f t="shared" si="5"/>
        <v>0.018556507444381382</v>
      </c>
      <c r="W12">
        <v>11</v>
      </c>
      <c r="X12" s="2">
        <f t="shared" si="14"/>
        <v>33133</v>
      </c>
      <c r="Y12" s="3">
        <f t="shared" si="15"/>
        <v>1516661.768071</v>
      </c>
      <c r="Z12" s="10">
        <f t="shared" si="16"/>
        <v>0.018556507444381382</v>
      </c>
      <c r="AA12" s="4"/>
      <c r="AB12">
        <f>+AB11+1</f>
        <v>11</v>
      </c>
      <c r="AC12" s="58">
        <v>33178</v>
      </c>
      <c r="AD12" s="60">
        <v>1390537.81373077</v>
      </c>
      <c r="AE12" s="6">
        <f t="shared" si="6"/>
        <v>0.032749356887283754</v>
      </c>
      <c r="AG12" s="4">
        <v>0</v>
      </c>
      <c r="AI12" s="2" t="s">
        <v>160</v>
      </c>
      <c r="AJ12" s="4">
        <f>AM13-AJ14</f>
        <v>16148440.999882914</v>
      </c>
      <c r="AK12" s="6">
        <f t="shared" si="8"/>
        <v>0.38032123417019487</v>
      </c>
      <c r="AP12">
        <f>+AP11+1</f>
        <v>11</v>
      </c>
      <c r="AQ12" s="58">
        <v>33130</v>
      </c>
      <c r="AR12" s="60">
        <v>164366.82</v>
      </c>
      <c r="AS12" s="6">
        <f t="shared" si="9"/>
        <v>0.031114634134997318</v>
      </c>
      <c r="AW12" s="2" t="s">
        <v>160</v>
      </c>
      <c r="AX12" s="4">
        <f>+AU11-AU10</f>
        <v>1007318.9699999988</v>
      </c>
      <c r="AY12" s="10">
        <f>+AX12/AX13</f>
        <v>0.1906854510465817</v>
      </c>
      <c r="BC12">
        <f t="shared" si="26"/>
        <v>11</v>
      </c>
      <c r="BD12" s="58">
        <v>33122</v>
      </c>
      <c r="BE12" s="60">
        <v>957643.97</v>
      </c>
      <c r="BF12" s="6">
        <f t="shared" si="11"/>
        <v>0.03144982707691463</v>
      </c>
      <c r="BH12">
        <v>11</v>
      </c>
      <c r="BI12">
        <f t="shared" si="19"/>
        <v>33122</v>
      </c>
      <c r="BJ12" s="4">
        <f t="shared" si="20"/>
        <v>957643.97</v>
      </c>
      <c r="BK12" s="10">
        <f t="shared" si="21"/>
        <v>0.03144982707691463</v>
      </c>
      <c r="BR12" s="58">
        <v>33133</v>
      </c>
      <c r="BS12" s="70">
        <v>4321026.09592643</v>
      </c>
      <c r="BT12" s="6">
        <f t="shared" si="12"/>
        <v>0.027019147390172842</v>
      </c>
      <c r="BW12">
        <f t="shared" si="22"/>
        <v>33133</v>
      </c>
      <c r="BX12" s="4">
        <f t="shared" si="23"/>
        <v>4321026.09592643</v>
      </c>
      <c r="BY12" s="10">
        <f t="shared" si="24"/>
        <v>0.027019147387979097</v>
      </c>
      <c r="CQ12">
        <v>33134</v>
      </c>
      <c r="CR12">
        <v>170182.2034</v>
      </c>
    </row>
    <row r="13" spans="2:96" ht="15">
      <c r="B13" s="58">
        <v>33033</v>
      </c>
      <c r="C13" s="60">
        <v>427729.428553846</v>
      </c>
      <c r="D13" s="6">
        <f t="shared" si="0"/>
        <v>0.00523331206221114</v>
      </c>
      <c r="E13" s="60">
        <v>427729.428553846</v>
      </c>
      <c r="F13" s="6">
        <f t="shared" si="1"/>
        <v>0.010073702109057487</v>
      </c>
      <c r="G13" s="60">
        <v>5098.11</v>
      </c>
      <c r="H13" s="6">
        <f t="shared" si="2"/>
        <v>0.0009650720712974258</v>
      </c>
      <c r="I13" s="60">
        <v>288263.78</v>
      </c>
      <c r="J13" s="6">
        <f t="shared" si="3"/>
        <v>0.00946682307573843</v>
      </c>
      <c r="K13" s="39">
        <f t="shared" si="13"/>
        <v>1148820.747107692</v>
      </c>
      <c r="L13" s="6">
        <f t="shared" si="4"/>
        <v>0.007183515303861169</v>
      </c>
      <c r="M13" s="58"/>
      <c r="N13" s="67"/>
      <c r="O13">
        <v>12</v>
      </c>
      <c r="P13" s="58">
        <v>33149</v>
      </c>
      <c r="Q13" s="60">
        <v>1494254.97103846</v>
      </c>
      <c r="R13" s="6">
        <f t="shared" si="5"/>
        <v>0.01828235805610485</v>
      </c>
      <c r="W13">
        <v>12</v>
      </c>
      <c r="X13" s="2">
        <f t="shared" si="14"/>
        <v>33149</v>
      </c>
      <c r="Y13" s="3">
        <f t="shared" si="15"/>
        <v>1494254.97103846</v>
      </c>
      <c r="Z13" s="10">
        <f t="shared" si="16"/>
        <v>0.01828235805610485</v>
      </c>
      <c r="AA13" s="4"/>
      <c r="AB13">
        <f aca="true" t="shared" si="27" ref="AB13:AB75">+AB12+1</f>
        <v>12</v>
      </c>
      <c r="AC13" s="58">
        <v>33130</v>
      </c>
      <c r="AD13" s="60">
        <v>1286024.20798462</v>
      </c>
      <c r="AE13" s="6">
        <f t="shared" si="6"/>
        <v>0.030287896767062786</v>
      </c>
      <c r="AJ13" s="4">
        <f>SUM(AJ2:AJ12)</f>
        <v>42460003.67325386</v>
      </c>
      <c r="AK13" s="10">
        <f>SUM(AK2:AK12)</f>
        <v>1</v>
      </c>
      <c r="AM13" s="4">
        <f>+E90</f>
        <v>42460003.67325386</v>
      </c>
      <c r="AP13">
        <f aca="true" t="shared" si="28" ref="AP13:AP75">+AP12+1</f>
        <v>12</v>
      </c>
      <c r="AQ13" s="58">
        <v>33141</v>
      </c>
      <c r="AR13" s="60">
        <v>136662.38</v>
      </c>
      <c r="AS13" s="6">
        <f t="shared" si="9"/>
        <v>0.025870184467388094</v>
      </c>
      <c r="AX13" s="4">
        <f>SUM(AX2:AX12)</f>
        <v>5282621.01</v>
      </c>
      <c r="AY13" s="10">
        <f>SUM(AY2:AY12)</f>
        <v>0.9999999999999998</v>
      </c>
      <c r="BC13">
        <f t="shared" si="26"/>
        <v>12</v>
      </c>
      <c r="BD13" s="58">
        <v>33156</v>
      </c>
      <c r="BE13" s="60">
        <v>887893.85</v>
      </c>
      <c r="BF13" s="6">
        <f t="shared" si="11"/>
        <v>0.02915917493341077</v>
      </c>
      <c r="BH13">
        <v>12</v>
      </c>
      <c r="BI13">
        <f t="shared" si="19"/>
        <v>33156</v>
      </c>
      <c r="BJ13" s="4">
        <f t="shared" si="20"/>
        <v>887893.85</v>
      </c>
      <c r="BK13" s="10">
        <f t="shared" si="21"/>
        <v>0.02915917493341077</v>
      </c>
      <c r="BR13" s="58">
        <v>33130</v>
      </c>
      <c r="BS13" s="70">
        <v>4134778.84578461</v>
      </c>
      <c r="BT13" s="6">
        <f t="shared" si="12"/>
        <v>0.025854553196367744</v>
      </c>
      <c r="BW13">
        <f t="shared" si="22"/>
        <v>33130</v>
      </c>
      <c r="BX13" s="4">
        <f t="shared" si="23"/>
        <v>4134778.84578461</v>
      </c>
      <c r="BY13" s="10">
        <f t="shared" si="24"/>
        <v>0.02585455319426856</v>
      </c>
      <c r="CQ13">
        <v>33132</v>
      </c>
      <c r="CR13">
        <v>167993.6232</v>
      </c>
    </row>
    <row r="14" spans="2:96" ht="13.5" customHeight="1">
      <c r="B14" s="58">
        <v>33034</v>
      </c>
      <c r="C14" s="60">
        <v>662444.9974</v>
      </c>
      <c r="D14" s="6">
        <f t="shared" si="0"/>
        <v>0.008105080370939268</v>
      </c>
      <c r="E14" s="60">
        <v>662444.9974</v>
      </c>
      <c r="F14" s="6">
        <f t="shared" si="1"/>
        <v>0.015601623647933955</v>
      </c>
      <c r="G14" s="60">
        <v>2423.42</v>
      </c>
      <c r="H14" s="6">
        <f t="shared" si="2"/>
        <v>0.0004587533338871872</v>
      </c>
      <c r="I14" s="60">
        <v>176735.75</v>
      </c>
      <c r="J14" s="6">
        <f t="shared" si="3"/>
        <v>0.005804149506427545</v>
      </c>
      <c r="K14" s="39">
        <f t="shared" si="13"/>
        <v>1504049.1648</v>
      </c>
      <c r="L14" s="6">
        <f t="shared" si="4"/>
        <v>0.009404739791043828</v>
      </c>
      <c r="M14" s="58"/>
      <c r="N14" s="67"/>
      <c r="O14">
        <v>13</v>
      </c>
      <c r="P14" s="58">
        <v>33134</v>
      </c>
      <c r="Q14" s="60">
        <v>1429830.70378443</v>
      </c>
      <c r="R14" s="6">
        <f t="shared" si="5"/>
        <v>0.01749412074435489</v>
      </c>
      <c r="X14" s="2" t="s">
        <v>160</v>
      </c>
      <c r="Y14" s="3">
        <f>+AA14-AA15</f>
        <v>17276379.143836543</v>
      </c>
      <c r="Z14" s="10">
        <f t="shared" si="16"/>
        <v>0.21137821559404552</v>
      </c>
      <c r="AA14" s="17">
        <f>+C90</f>
        <v>81732070.14395487</v>
      </c>
      <c r="AB14">
        <f t="shared" si="27"/>
        <v>13</v>
      </c>
      <c r="AC14" s="58">
        <v>33142</v>
      </c>
      <c r="AD14" s="60">
        <v>1108179.28825385</v>
      </c>
      <c r="AE14" s="6">
        <f t="shared" si="6"/>
        <v>0.026099368638347695</v>
      </c>
      <c r="AJ14" s="4">
        <f>SUM(AJ2:AJ11)</f>
        <v>26311562.673370942</v>
      </c>
      <c r="AP14">
        <f t="shared" si="28"/>
        <v>13</v>
      </c>
      <c r="AQ14" s="58">
        <v>33146</v>
      </c>
      <c r="AR14" s="60">
        <v>124621.34</v>
      </c>
      <c r="AS14" s="6">
        <f t="shared" si="9"/>
        <v>0.02359081595368887</v>
      </c>
      <c r="BC14">
        <f t="shared" si="26"/>
        <v>13</v>
      </c>
      <c r="BD14" s="58">
        <v>33186</v>
      </c>
      <c r="BE14" s="60">
        <v>855197.58</v>
      </c>
      <c r="BF14" s="6">
        <f t="shared" si="11"/>
        <v>0.02808540214334129</v>
      </c>
      <c r="BH14">
        <v>13</v>
      </c>
      <c r="BI14">
        <f t="shared" si="19"/>
        <v>33186</v>
      </c>
      <c r="BJ14" s="4">
        <f t="shared" si="20"/>
        <v>855197.58</v>
      </c>
      <c r="BK14" s="10">
        <f t="shared" si="21"/>
        <v>0.02808540214334129</v>
      </c>
      <c r="BR14" s="58">
        <v>33149</v>
      </c>
      <c r="BS14" s="70">
        <v>3882587.46186154</v>
      </c>
      <c r="BT14" s="6">
        <f t="shared" si="12"/>
        <v>0.024277613825607437</v>
      </c>
      <c r="BW14">
        <f t="shared" si="22"/>
        <v>33149</v>
      </c>
      <c r="BX14" s="4">
        <f t="shared" si="23"/>
        <v>3882587.46186154</v>
      </c>
      <c r="BY14" s="10">
        <f t="shared" si="24"/>
        <v>0.024277613823636284</v>
      </c>
      <c r="CQ14">
        <v>33133</v>
      </c>
      <c r="CR14">
        <v>150199.305430769</v>
      </c>
    </row>
    <row r="15" spans="2:96" ht="15">
      <c r="B15" s="58">
        <v>33035</v>
      </c>
      <c r="C15" s="60">
        <v>3731.7132</v>
      </c>
      <c r="D15" s="6">
        <f t="shared" si="0"/>
        <v>4.5657881825669235E-05</v>
      </c>
      <c r="E15" s="60">
        <v>3731.7132</v>
      </c>
      <c r="F15" s="6">
        <f t="shared" si="1"/>
        <v>8.788772673495217E-05</v>
      </c>
      <c r="G15" s="60">
        <v>0</v>
      </c>
      <c r="H15" s="6">
        <f t="shared" si="2"/>
        <v>0</v>
      </c>
      <c r="I15" s="60">
        <v>3554.74</v>
      </c>
      <c r="J15" s="6">
        <f t="shared" si="3"/>
        <v>0.00011674062783833067</v>
      </c>
      <c r="K15" s="39">
        <f t="shared" si="13"/>
        <v>11018.1664</v>
      </c>
      <c r="L15" s="6">
        <f t="shared" si="4"/>
        <v>6.889601110891965E-05</v>
      </c>
      <c r="M15" s="58"/>
      <c r="N15" s="67"/>
      <c r="O15">
        <v>14</v>
      </c>
      <c r="P15" s="58">
        <v>33178</v>
      </c>
      <c r="Q15" s="60">
        <v>1390537.81373077</v>
      </c>
      <c r="R15" s="6">
        <f t="shared" si="5"/>
        <v>0.01701336832997883</v>
      </c>
      <c r="X15" s="2"/>
      <c r="Y15" s="3">
        <f>SUM(Y2:Y14)</f>
        <v>81732070.14395487</v>
      </c>
      <c r="Z15" s="10">
        <f t="shared" si="16"/>
        <v>1</v>
      </c>
      <c r="AA15" s="4">
        <f>SUM(Y2:Y13)</f>
        <v>64455691.00011833</v>
      </c>
      <c r="AB15">
        <f t="shared" si="27"/>
        <v>14</v>
      </c>
      <c r="AC15" s="58">
        <v>33137</v>
      </c>
      <c r="AD15" s="60">
        <v>1054002.58101534</v>
      </c>
      <c r="AE15" s="6">
        <f t="shared" si="6"/>
        <v>0.024823421804818883</v>
      </c>
      <c r="AP15">
        <f t="shared" si="28"/>
        <v>14</v>
      </c>
      <c r="AQ15" s="58">
        <v>33138</v>
      </c>
      <c r="AR15" s="60">
        <v>104347.84</v>
      </c>
      <c r="AS15" s="6">
        <f t="shared" si="9"/>
        <v>0.01975304300695991</v>
      </c>
      <c r="BC15">
        <f t="shared" si="26"/>
        <v>14</v>
      </c>
      <c r="BD15" s="58">
        <v>33176</v>
      </c>
      <c r="BE15" s="60">
        <v>828183.72</v>
      </c>
      <c r="BF15" s="6">
        <f t="shared" si="11"/>
        <v>0.027198244439335717</v>
      </c>
      <c r="BH15">
        <v>14</v>
      </c>
      <c r="BI15">
        <f t="shared" si="19"/>
        <v>33176</v>
      </c>
      <c r="BJ15" s="4">
        <f t="shared" si="20"/>
        <v>828183.72</v>
      </c>
      <c r="BK15" s="10">
        <f t="shared" si="21"/>
        <v>0.027198244439335717</v>
      </c>
      <c r="BR15" s="58">
        <v>33178</v>
      </c>
      <c r="BS15" s="70">
        <v>3675290.79746154</v>
      </c>
      <c r="BT15" s="6">
        <f t="shared" si="12"/>
        <v>0.022981398758960415</v>
      </c>
      <c r="BW15">
        <f t="shared" si="22"/>
        <v>33178</v>
      </c>
      <c r="BX15" s="4">
        <f t="shared" si="23"/>
        <v>3675290.79746154</v>
      </c>
      <c r="BY15" s="10">
        <f t="shared" si="24"/>
        <v>0.022981398757094505</v>
      </c>
      <c r="CQ15">
        <v>33178</v>
      </c>
      <c r="CR15">
        <v>145401.4476</v>
      </c>
    </row>
    <row r="16" spans="2:96" ht="15">
      <c r="B16" s="58">
        <v>33054</v>
      </c>
      <c r="C16" s="60">
        <v>8575.92768461539</v>
      </c>
      <c r="D16" s="6">
        <f t="shared" si="0"/>
        <v>0.00010492732741885273</v>
      </c>
      <c r="E16" s="60">
        <v>8575.92768461539</v>
      </c>
      <c r="F16" s="6">
        <f t="shared" si="1"/>
        <v>0.00020197661193367924</v>
      </c>
      <c r="G16" s="60">
        <v>0</v>
      </c>
      <c r="H16" s="6">
        <f t="shared" si="2"/>
        <v>0</v>
      </c>
      <c r="I16" s="60">
        <v>0</v>
      </c>
      <c r="J16" s="6">
        <f t="shared" si="3"/>
        <v>0</v>
      </c>
      <c r="K16" s="39">
        <f t="shared" si="13"/>
        <v>17151.85536923078</v>
      </c>
      <c r="L16" s="6">
        <f t="shared" si="4"/>
        <v>0.00010724964346673027</v>
      </c>
      <c r="M16" s="58"/>
      <c r="N16" s="67"/>
      <c r="O16">
        <v>15</v>
      </c>
      <c r="P16" s="58">
        <v>33130</v>
      </c>
      <c r="Q16" s="60">
        <v>1286024.20798462</v>
      </c>
      <c r="R16" s="6">
        <f t="shared" si="5"/>
        <v>0.015734633978064457</v>
      </c>
      <c r="X16" s="2"/>
      <c r="Y16" s="3"/>
      <c r="AB16">
        <f t="shared" si="27"/>
        <v>15</v>
      </c>
      <c r="AC16" s="58">
        <v>33138</v>
      </c>
      <c r="AD16" s="60">
        <v>860332.202199955</v>
      </c>
      <c r="AE16" s="6">
        <f t="shared" si="6"/>
        <v>0.02026217917503125</v>
      </c>
      <c r="AP16">
        <f t="shared" si="28"/>
        <v>15</v>
      </c>
      <c r="AQ16" s="58">
        <v>33122</v>
      </c>
      <c r="AR16" s="60">
        <v>80463.52</v>
      </c>
      <c r="AS16" s="6">
        <f t="shared" si="9"/>
        <v>0.01523174194167679</v>
      </c>
      <c r="BC16">
        <f t="shared" si="26"/>
        <v>15</v>
      </c>
      <c r="BD16" s="58">
        <v>33146</v>
      </c>
      <c r="BE16" s="60">
        <v>728594.54</v>
      </c>
      <c r="BF16" s="6">
        <f t="shared" si="11"/>
        <v>0.023927652666349643</v>
      </c>
      <c r="BH16">
        <v>15</v>
      </c>
      <c r="BI16">
        <f t="shared" si="19"/>
        <v>33146</v>
      </c>
      <c r="BJ16" s="4">
        <f t="shared" si="20"/>
        <v>728594.54</v>
      </c>
      <c r="BK16" s="10">
        <f t="shared" si="21"/>
        <v>0.023927652666349643</v>
      </c>
      <c r="BR16" s="58">
        <v>33137</v>
      </c>
      <c r="BS16" s="70">
        <v>3396624.3320316</v>
      </c>
      <c r="BT16" s="6">
        <f t="shared" si="12"/>
        <v>0.0212389121053278</v>
      </c>
      <c r="BW16">
        <f t="shared" si="22"/>
        <v>33137</v>
      </c>
      <c r="BX16" s="4">
        <f t="shared" si="23"/>
        <v>3396624.3320316</v>
      </c>
      <c r="BY16" s="10">
        <f t="shared" si="24"/>
        <v>0.021238912103603368</v>
      </c>
      <c r="CQ16">
        <v>33130</v>
      </c>
      <c r="CR16">
        <v>117884.7356</v>
      </c>
    </row>
    <row r="17" spans="2:96" ht="15">
      <c r="B17" s="58">
        <v>33055</v>
      </c>
      <c r="C17" s="60">
        <v>3344.2269</v>
      </c>
      <c r="D17" s="6">
        <f t="shared" si="0"/>
        <v>4.091694844030998E-05</v>
      </c>
      <c r="E17" s="60">
        <v>3344.2269</v>
      </c>
      <c r="F17" s="6">
        <f t="shared" si="1"/>
        <v>7.876181372321865E-05</v>
      </c>
      <c r="G17" s="60">
        <v>0</v>
      </c>
      <c r="H17" s="6">
        <f t="shared" si="2"/>
        <v>0</v>
      </c>
      <c r="I17" s="60">
        <v>0</v>
      </c>
      <c r="J17" s="6">
        <f t="shared" si="3"/>
        <v>0</v>
      </c>
      <c r="K17" s="39">
        <f t="shared" si="13"/>
        <v>6688.4538</v>
      </c>
      <c r="L17" s="6">
        <f t="shared" si="4"/>
        <v>4.1822547470901865E-05</v>
      </c>
      <c r="M17" s="58"/>
      <c r="N17" s="67"/>
      <c r="O17">
        <v>16</v>
      </c>
      <c r="P17" s="58">
        <v>33142</v>
      </c>
      <c r="Q17" s="60">
        <v>1108179.28825385</v>
      </c>
      <c r="R17" s="6">
        <f t="shared" si="5"/>
        <v>0.013558683712550184</v>
      </c>
      <c r="X17" s="2"/>
      <c r="Y17" s="3"/>
      <c r="AB17">
        <f t="shared" si="27"/>
        <v>16</v>
      </c>
      <c r="AC17" s="58">
        <v>33129</v>
      </c>
      <c r="AD17" s="60">
        <v>835818.604869231</v>
      </c>
      <c r="AE17" s="6">
        <f t="shared" si="6"/>
        <v>0.019684845326467186</v>
      </c>
      <c r="AP17">
        <f t="shared" si="28"/>
        <v>16</v>
      </c>
      <c r="AQ17" s="58">
        <v>33154</v>
      </c>
      <c r="AR17" s="60">
        <v>66597.37</v>
      </c>
      <c r="AS17" s="6">
        <f t="shared" si="9"/>
        <v>0.012606880159286687</v>
      </c>
      <c r="BC17">
        <f t="shared" si="26"/>
        <v>16</v>
      </c>
      <c r="BD17" s="58">
        <v>33178</v>
      </c>
      <c r="BE17" s="60">
        <v>690265.92</v>
      </c>
      <c r="BF17" s="6">
        <f t="shared" si="11"/>
        <v>0.022668908802388622</v>
      </c>
      <c r="BH17">
        <v>16</v>
      </c>
      <c r="BI17">
        <f t="shared" si="19"/>
        <v>33178</v>
      </c>
      <c r="BJ17" s="4">
        <f t="shared" si="20"/>
        <v>690265.92</v>
      </c>
      <c r="BK17" s="10">
        <f t="shared" si="21"/>
        <v>0.022668908802388622</v>
      </c>
      <c r="BR17" s="58">
        <v>33122</v>
      </c>
      <c r="BS17" s="70">
        <v>2603521.20846154</v>
      </c>
      <c r="BT17" s="6">
        <f t="shared" si="12"/>
        <v>0.01627968026649496</v>
      </c>
      <c r="BW17">
        <f t="shared" si="22"/>
        <v>33122</v>
      </c>
      <c r="BX17" s="4">
        <f t="shared" si="23"/>
        <v>2603521.20846154</v>
      </c>
      <c r="BY17" s="10">
        <f t="shared" si="24"/>
        <v>0.016279680265173176</v>
      </c>
      <c r="CQ17">
        <v>33137</v>
      </c>
      <c r="CR17">
        <v>110930.121</v>
      </c>
    </row>
    <row r="18" spans="2:96" ht="15">
      <c r="B18" s="58">
        <v>33056</v>
      </c>
      <c r="C18" s="60">
        <v>145997.414499634</v>
      </c>
      <c r="D18" s="6">
        <f t="shared" si="0"/>
        <v>0.001786292874296325</v>
      </c>
      <c r="E18" s="60">
        <v>145997.414499634</v>
      </c>
      <c r="F18" s="6">
        <f t="shared" si="1"/>
        <v>0.0034384691914569896</v>
      </c>
      <c r="G18" s="60">
        <v>2743.21</v>
      </c>
      <c r="H18" s="6">
        <f t="shared" si="2"/>
        <v>0.0005192895713713144</v>
      </c>
      <c r="I18" s="60">
        <v>141417.43</v>
      </c>
      <c r="J18" s="6">
        <f t="shared" si="3"/>
        <v>0.004644266406399112</v>
      </c>
      <c r="K18" s="39">
        <f t="shared" si="13"/>
        <v>436155.468999268</v>
      </c>
      <c r="L18" s="6">
        <f t="shared" si="4"/>
        <v>0.002727257054076587</v>
      </c>
      <c r="M18" s="58"/>
      <c r="N18" s="67"/>
      <c r="O18">
        <v>17</v>
      </c>
      <c r="P18" s="58">
        <v>33137</v>
      </c>
      <c r="Q18" s="60">
        <v>1054002.58101534</v>
      </c>
      <c r="R18" s="6">
        <f t="shared" si="5"/>
        <v>0.012895826315899292</v>
      </c>
      <c r="X18" s="2"/>
      <c r="Y18" s="3"/>
      <c r="AB18">
        <f t="shared" si="27"/>
        <v>17</v>
      </c>
      <c r="AC18" s="58">
        <v>33122</v>
      </c>
      <c r="AD18" s="60">
        <v>782706.864230769</v>
      </c>
      <c r="AE18" s="6">
        <f t="shared" si="6"/>
        <v>0.01843398013466981</v>
      </c>
      <c r="AP18">
        <f t="shared" si="28"/>
        <v>17</v>
      </c>
      <c r="AQ18" s="58">
        <v>33166</v>
      </c>
      <c r="AR18" s="60">
        <v>64793.67</v>
      </c>
      <c r="AS18" s="6">
        <f t="shared" si="9"/>
        <v>0.012265439802958722</v>
      </c>
      <c r="BC18">
        <f t="shared" si="26"/>
        <v>17</v>
      </c>
      <c r="BD18" s="58">
        <v>33012</v>
      </c>
      <c r="BE18" s="60">
        <v>681353.84</v>
      </c>
      <c r="BF18" s="6">
        <f t="shared" si="11"/>
        <v>0.022376228658539724</v>
      </c>
      <c r="BH18">
        <v>17</v>
      </c>
      <c r="BI18">
        <f t="shared" si="19"/>
        <v>33012</v>
      </c>
      <c r="BJ18" s="4">
        <f t="shared" si="20"/>
        <v>681353.84</v>
      </c>
      <c r="BK18" s="10">
        <f t="shared" si="21"/>
        <v>0.022376228658539724</v>
      </c>
      <c r="BR18" s="58">
        <v>33142</v>
      </c>
      <c r="BS18" s="70">
        <v>2575041.43626154</v>
      </c>
      <c r="BT18" s="6">
        <f t="shared" si="12"/>
        <v>0.016101597758861927</v>
      </c>
      <c r="BW18">
        <f t="shared" si="22"/>
        <v>33142</v>
      </c>
      <c r="BX18" s="4">
        <f t="shared" si="23"/>
        <v>2575041.43626154</v>
      </c>
      <c r="BY18" s="10">
        <f t="shared" si="24"/>
        <v>0.0161015977575546</v>
      </c>
      <c r="CQ18">
        <v>33149</v>
      </c>
      <c r="CR18">
        <v>110137.2142</v>
      </c>
    </row>
    <row r="19" spans="2:96" ht="15">
      <c r="B19" s="58">
        <v>33109</v>
      </c>
      <c r="C19" s="60">
        <v>181893.4212</v>
      </c>
      <c r="D19" s="6">
        <f t="shared" si="0"/>
        <v>0.002225484083293507</v>
      </c>
      <c r="E19" s="60">
        <v>181893.4212</v>
      </c>
      <c r="F19" s="6">
        <f t="shared" si="1"/>
        <v>0.00428387671842283</v>
      </c>
      <c r="G19" s="60">
        <v>168431.44</v>
      </c>
      <c r="H19" s="6">
        <f t="shared" si="2"/>
        <v>0.03188406658004792</v>
      </c>
      <c r="I19" s="60">
        <v>0</v>
      </c>
      <c r="J19" s="6">
        <f t="shared" si="3"/>
        <v>0</v>
      </c>
      <c r="K19" s="39">
        <f t="shared" si="13"/>
        <v>532218.2824</v>
      </c>
      <c r="L19" s="6">
        <f t="shared" si="4"/>
        <v>0.003327932739933982</v>
      </c>
      <c r="M19" s="58"/>
      <c r="N19" s="67"/>
      <c r="O19">
        <v>18</v>
      </c>
      <c r="P19" s="58">
        <v>33138</v>
      </c>
      <c r="Q19" s="60">
        <v>860332.202199955</v>
      </c>
      <c r="R19" s="6">
        <f t="shared" si="5"/>
        <v>0.010526249985894767</v>
      </c>
      <c r="X19" s="2"/>
      <c r="Y19" s="3"/>
      <c r="AB19">
        <f t="shared" si="27"/>
        <v>18</v>
      </c>
      <c r="AC19" s="58">
        <v>33034</v>
      </c>
      <c r="AD19" s="60">
        <v>662444.9974</v>
      </c>
      <c r="AE19" s="6">
        <f t="shared" si="6"/>
        <v>0.01560162364793395</v>
      </c>
      <c r="AP19">
        <f t="shared" si="28"/>
        <v>18</v>
      </c>
      <c r="AQ19" s="58">
        <v>33172</v>
      </c>
      <c r="AR19" s="60">
        <v>58621.31</v>
      </c>
      <c r="AS19" s="6">
        <f t="shared" si="9"/>
        <v>0.011097012238627356</v>
      </c>
      <c r="BC19">
        <f t="shared" si="26"/>
        <v>18</v>
      </c>
      <c r="BD19" s="58">
        <v>33128</v>
      </c>
      <c r="BE19" s="60">
        <v>650757.18</v>
      </c>
      <c r="BF19" s="6">
        <f t="shared" si="11"/>
        <v>0.02137140881288127</v>
      </c>
      <c r="BH19">
        <v>18</v>
      </c>
      <c r="BI19">
        <f t="shared" si="19"/>
        <v>33128</v>
      </c>
      <c r="BJ19" s="4">
        <f t="shared" si="20"/>
        <v>650757.18</v>
      </c>
      <c r="BK19" s="10">
        <f t="shared" si="21"/>
        <v>0.02137140881288127</v>
      </c>
      <c r="BR19" s="58">
        <v>33127</v>
      </c>
      <c r="BS19" s="70">
        <v>2528482.12053825</v>
      </c>
      <c r="BT19" s="6">
        <f t="shared" si="12"/>
        <v>0.015810464822844924</v>
      </c>
      <c r="BW19" t="s">
        <v>160</v>
      </c>
      <c r="BX19" s="4">
        <f>+CA9-CA10</f>
        <v>38565962.641775206</v>
      </c>
      <c r="BY19" s="10">
        <f t="shared" si="24"/>
        <v>0.24115092240701003</v>
      </c>
      <c r="CQ19">
        <v>33127</v>
      </c>
      <c r="CR19">
        <v>96198.2739692308</v>
      </c>
    </row>
    <row r="20" spans="2:96" ht="15">
      <c r="B20" s="58">
        <v>33122</v>
      </c>
      <c r="C20" s="60">
        <v>782706.864230769</v>
      </c>
      <c r="D20" s="6">
        <f t="shared" si="0"/>
        <v>0.009576496262142702</v>
      </c>
      <c r="E20" s="60">
        <v>782706.864230769</v>
      </c>
      <c r="F20" s="6">
        <f t="shared" si="1"/>
        <v>0.018433980134669816</v>
      </c>
      <c r="G20" s="60">
        <v>80463.52</v>
      </c>
      <c r="H20" s="6">
        <f t="shared" si="2"/>
        <v>0.01523174194167679</v>
      </c>
      <c r="I20" s="60">
        <v>957643.97</v>
      </c>
      <c r="J20" s="6">
        <f t="shared" si="3"/>
        <v>0.03144982707691463</v>
      </c>
      <c r="K20" s="39">
        <f t="shared" si="13"/>
        <v>2603521.2184615377</v>
      </c>
      <c r="L20" s="6">
        <f t="shared" si="4"/>
        <v>0.016279680327702634</v>
      </c>
      <c r="M20" s="58"/>
      <c r="N20" s="67"/>
      <c r="O20">
        <v>19</v>
      </c>
      <c r="P20" s="58">
        <v>33129</v>
      </c>
      <c r="Q20" s="60">
        <v>835818.604869231</v>
      </c>
      <c r="R20" s="6">
        <f t="shared" si="5"/>
        <v>0.010226323686615326</v>
      </c>
      <c r="X20" s="2"/>
      <c r="Y20" s="3"/>
      <c r="AB20">
        <f t="shared" si="27"/>
        <v>19</v>
      </c>
      <c r="AC20" s="58">
        <v>33127</v>
      </c>
      <c r="AD20" s="60">
        <v>643140.120222858</v>
      </c>
      <c r="AE20" s="6">
        <f t="shared" si="6"/>
        <v>0.015146963367503914</v>
      </c>
      <c r="AP20">
        <f t="shared" si="28"/>
        <v>19</v>
      </c>
      <c r="AQ20" s="58">
        <v>33142</v>
      </c>
      <c r="AR20" s="60">
        <v>52066.98</v>
      </c>
      <c r="AS20" s="6">
        <f t="shared" si="9"/>
        <v>0.00985627776466213</v>
      </c>
      <c r="BC20">
        <f t="shared" si="26"/>
        <v>19</v>
      </c>
      <c r="BD20" s="58">
        <v>33155</v>
      </c>
      <c r="BE20" s="60">
        <v>603227.97</v>
      </c>
      <c r="BF20" s="6">
        <f t="shared" si="11"/>
        <v>0.019810509895925355</v>
      </c>
      <c r="BH20">
        <v>19</v>
      </c>
      <c r="BI20">
        <f t="shared" si="19"/>
        <v>33155</v>
      </c>
      <c r="BJ20" s="4">
        <f t="shared" si="20"/>
        <v>603227.97</v>
      </c>
      <c r="BK20" s="10">
        <f t="shared" si="21"/>
        <v>0.019810509895925355</v>
      </c>
      <c r="BR20" s="58">
        <v>33141</v>
      </c>
      <c r="BS20" s="70">
        <v>2344316.92088786</v>
      </c>
      <c r="BT20" s="6">
        <f t="shared" si="12"/>
        <v>0.014658889580523308</v>
      </c>
      <c r="BX20" s="4">
        <f>SUM(BX2:BX19)</f>
        <v>159924591.02720866</v>
      </c>
      <c r="BY20" s="7">
        <f>SUM(BY2:BY19)</f>
        <v>1</v>
      </c>
      <c r="CQ20">
        <v>33122</v>
      </c>
      <c r="CR20">
        <v>86292.94</v>
      </c>
    </row>
    <row r="21" spans="2:96" ht="15">
      <c r="B21" s="58">
        <v>33125</v>
      </c>
      <c r="C21" s="60">
        <v>121104.3711</v>
      </c>
      <c r="D21" s="6">
        <f t="shared" si="0"/>
        <v>0.0014817240146578767</v>
      </c>
      <c r="E21" s="60">
        <v>121104.3711</v>
      </c>
      <c r="F21" s="6">
        <f t="shared" si="1"/>
        <v>0.0028521987899941073</v>
      </c>
      <c r="G21" s="60">
        <v>0</v>
      </c>
      <c r="H21" s="6">
        <f t="shared" si="2"/>
        <v>0</v>
      </c>
      <c r="I21" s="60">
        <v>266409.97</v>
      </c>
      <c r="J21" s="6">
        <f t="shared" si="3"/>
        <v>0.008749125719515586</v>
      </c>
      <c r="K21" s="39">
        <f t="shared" si="13"/>
        <v>508618.71219999995</v>
      </c>
      <c r="L21" s="6">
        <f t="shared" si="4"/>
        <v>0.0031803658770242936</v>
      </c>
      <c r="M21" s="58"/>
      <c r="N21" s="67"/>
      <c r="O21">
        <v>20</v>
      </c>
      <c r="P21" s="58">
        <v>33122</v>
      </c>
      <c r="Q21" s="60">
        <v>782706.864230769</v>
      </c>
      <c r="R21" s="6">
        <f t="shared" si="5"/>
        <v>0.009576496262142702</v>
      </c>
      <c r="X21" s="2"/>
      <c r="Y21" s="3"/>
      <c r="AB21">
        <f t="shared" si="27"/>
        <v>20</v>
      </c>
      <c r="AC21" s="58">
        <v>33016</v>
      </c>
      <c r="AD21" s="60">
        <v>524715.4095</v>
      </c>
      <c r="AE21" s="6">
        <f t="shared" si="6"/>
        <v>0.012357874802317204</v>
      </c>
      <c r="AP21">
        <f t="shared" si="28"/>
        <v>20</v>
      </c>
      <c r="AQ21" s="58">
        <v>33014</v>
      </c>
      <c r="AR21" s="60">
        <v>44243.15</v>
      </c>
      <c r="AS21" s="6">
        <f t="shared" si="9"/>
        <v>0.008375226978472946</v>
      </c>
      <c r="BC21">
        <f t="shared" si="26"/>
        <v>20</v>
      </c>
      <c r="BD21" s="58">
        <v>33135</v>
      </c>
      <c r="BE21" s="60">
        <v>588032</v>
      </c>
      <c r="BF21" s="6">
        <f t="shared" si="11"/>
        <v>0.01931146156091001</v>
      </c>
      <c r="BH21">
        <v>20</v>
      </c>
      <c r="BI21">
        <f t="shared" si="19"/>
        <v>33135</v>
      </c>
      <c r="BJ21" s="4">
        <f t="shared" si="20"/>
        <v>588032</v>
      </c>
      <c r="BK21" s="10">
        <f t="shared" si="21"/>
        <v>0.01931146156091001</v>
      </c>
      <c r="BR21" s="58">
        <v>33138</v>
      </c>
      <c r="BS21" s="70">
        <v>2209508.48430889</v>
      </c>
      <c r="BT21" s="6">
        <f t="shared" si="12"/>
        <v>0.013815939564368633</v>
      </c>
      <c r="CQ21">
        <v>33142</v>
      </c>
      <c r="CR21">
        <v>85855.5972</v>
      </c>
    </row>
    <row r="22" spans="2:96" ht="15">
      <c r="B22" s="58">
        <v>33126</v>
      </c>
      <c r="C22" s="60">
        <v>2922180.5345</v>
      </c>
      <c r="D22" s="6">
        <f t="shared" si="0"/>
        <v>0.03575316921929369</v>
      </c>
      <c r="E22" s="60">
        <v>2922180.5345</v>
      </c>
      <c r="F22" s="6">
        <f t="shared" si="1"/>
        <v>0.06882195670512205</v>
      </c>
      <c r="G22" s="60">
        <v>232843.87</v>
      </c>
      <c r="H22" s="6">
        <f t="shared" si="2"/>
        <v>0.044077337662351064</v>
      </c>
      <c r="I22" s="60">
        <v>530071.59</v>
      </c>
      <c r="J22" s="6">
        <f t="shared" si="3"/>
        <v>0.017407993331681696</v>
      </c>
      <c r="K22" s="39">
        <f t="shared" si="13"/>
        <v>6607276.529</v>
      </c>
      <c r="L22" s="6">
        <f t="shared" si="4"/>
        <v>0.041314950293516</v>
      </c>
      <c r="M22" s="58"/>
      <c r="N22" s="67"/>
      <c r="O22">
        <v>21</v>
      </c>
      <c r="P22" s="58">
        <v>33034</v>
      </c>
      <c r="Q22" s="60">
        <v>662444.9974</v>
      </c>
      <c r="R22" s="6">
        <f t="shared" si="5"/>
        <v>0.008105080370939268</v>
      </c>
      <c r="X22" s="2"/>
      <c r="Y22" s="3"/>
      <c r="AB22">
        <f t="shared" si="27"/>
        <v>21</v>
      </c>
      <c r="AC22" s="58">
        <v>33010</v>
      </c>
      <c r="AD22" s="60">
        <v>485655.0957</v>
      </c>
      <c r="AE22" s="6">
        <f t="shared" si="6"/>
        <v>0.011437942856465665</v>
      </c>
      <c r="AP22">
        <f t="shared" si="28"/>
        <v>21</v>
      </c>
      <c r="AQ22" s="58">
        <v>33156</v>
      </c>
      <c r="AR22" s="60">
        <v>21244.93</v>
      </c>
      <c r="AS22" s="6">
        <f t="shared" si="9"/>
        <v>0.0040216646168224745</v>
      </c>
      <c r="BC22">
        <f t="shared" si="26"/>
        <v>21</v>
      </c>
      <c r="BD22" s="58">
        <v>33143</v>
      </c>
      <c r="BE22" s="60">
        <v>570267.53</v>
      </c>
      <c r="BF22" s="6">
        <f t="shared" si="11"/>
        <v>0.018728061542620297</v>
      </c>
      <c r="BI22" t="s">
        <v>160</v>
      </c>
      <c r="BJ22" s="4">
        <f>+BM6-BM7</f>
        <v>9923524.960000005</v>
      </c>
      <c r="BK22" s="10">
        <f>+BJ22/BJ23</f>
        <v>0.3258968403314295</v>
      </c>
      <c r="BR22" s="58">
        <v>33129</v>
      </c>
      <c r="BS22" s="70">
        <v>1733956.11973846</v>
      </c>
      <c r="BT22" s="6">
        <f t="shared" si="12"/>
        <v>0.010842335808032415</v>
      </c>
      <c r="CQ22">
        <v>33186</v>
      </c>
      <c r="CR22">
        <v>85813.976</v>
      </c>
    </row>
    <row r="23" spans="2:96" ht="15">
      <c r="B23" s="58">
        <v>33127</v>
      </c>
      <c r="C23" s="60">
        <v>643140.120222858</v>
      </c>
      <c r="D23" s="6">
        <f t="shared" si="0"/>
        <v>0.007868883280334072</v>
      </c>
      <c r="E23" s="60">
        <v>643140.120222858</v>
      </c>
      <c r="F23" s="6">
        <f t="shared" si="1"/>
        <v>0.015146963367503919</v>
      </c>
      <c r="G23" s="60">
        <v>1604.44</v>
      </c>
      <c r="H23" s="6">
        <f t="shared" si="2"/>
        <v>0.00030372044425727224</v>
      </c>
      <c r="I23" s="60">
        <v>1240597.44</v>
      </c>
      <c r="J23" s="6">
        <f t="shared" si="3"/>
        <v>0.04074225514108648</v>
      </c>
      <c r="K23" s="39">
        <f t="shared" si="13"/>
        <v>2528482.120445716</v>
      </c>
      <c r="L23" s="6">
        <f t="shared" si="4"/>
        <v>0.015810464820982625</v>
      </c>
      <c r="M23" s="58"/>
      <c r="N23" s="67"/>
      <c r="O23">
        <v>22</v>
      </c>
      <c r="P23" s="58">
        <v>33127</v>
      </c>
      <c r="Q23" s="60">
        <v>643140.120222858</v>
      </c>
      <c r="R23" s="6">
        <f t="shared" si="5"/>
        <v>0.007868883280334072</v>
      </c>
      <c r="X23" s="2"/>
      <c r="Y23" s="3"/>
      <c r="AB23">
        <f t="shared" si="27"/>
        <v>22</v>
      </c>
      <c r="AC23" s="58">
        <v>33033</v>
      </c>
      <c r="AD23" s="60">
        <v>427729.428553846</v>
      </c>
      <c r="AE23" s="6">
        <f t="shared" si="6"/>
        <v>0.010073702109057484</v>
      </c>
      <c r="AP23">
        <f t="shared" si="28"/>
        <v>22</v>
      </c>
      <c r="AQ23" s="58">
        <v>33010</v>
      </c>
      <c r="AR23" s="60">
        <v>17968.95</v>
      </c>
      <c r="AS23" s="6">
        <f t="shared" si="9"/>
        <v>0.0034015217003045997</v>
      </c>
      <c r="BC23">
        <f t="shared" si="26"/>
        <v>22</v>
      </c>
      <c r="BD23" s="58">
        <v>33126</v>
      </c>
      <c r="BE23" s="60">
        <v>530071.59</v>
      </c>
      <c r="BF23" s="6">
        <f t="shared" si="11"/>
        <v>0.017407993331681696</v>
      </c>
      <c r="BJ23" s="4">
        <f>SUM(BJ2:BJ22)</f>
        <v>30449896.200000007</v>
      </c>
      <c r="BK23" s="10">
        <f>SUM(BK2:BK22)</f>
        <v>0.9999999999999999</v>
      </c>
      <c r="BR23" s="58">
        <v>33156</v>
      </c>
      <c r="BS23" s="70">
        <v>1561427.2074</v>
      </c>
      <c r="BT23" s="6">
        <f t="shared" si="12"/>
        <v>0.009763521654159637</v>
      </c>
      <c r="CQ23">
        <v>33016</v>
      </c>
      <c r="CR23">
        <v>70503.42</v>
      </c>
    </row>
    <row r="24" spans="2:96" ht="15">
      <c r="B24" s="58">
        <v>33128</v>
      </c>
      <c r="C24" s="60">
        <v>66278.2982</v>
      </c>
      <c r="D24" s="6">
        <f t="shared" si="0"/>
        <v>0.0008109215646106099</v>
      </c>
      <c r="E24" s="60">
        <v>66278.2982</v>
      </c>
      <c r="F24" s="6">
        <f t="shared" si="1"/>
        <v>0.0015609583717900058</v>
      </c>
      <c r="G24" s="60">
        <v>0</v>
      </c>
      <c r="H24" s="6">
        <f t="shared" si="2"/>
        <v>0</v>
      </c>
      <c r="I24" s="60">
        <v>650757.18</v>
      </c>
      <c r="J24" s="6">
        <f t="shared" si="3"/>
        <v>0.02137140881288127</v>
      </c>
      <c r="K24" s="39">
        <f t="shared" si="13"/>
        <v>783313.7764000001</v>
      </c>
      <c r="L24" s="6">
        <f t="shared" si="4"/>
        <v>0.004898019568902518</v>
      </c>
      <c r="M24" s="58"/>
      <c r="N24" s="67"/>
      <c r="O24">
        <v>23</v>
      </c>
      <c r="P24" s="58">
        <v>33016</v>
      </c>
      <c r="Q24" s="60">
        <v>524715.4095</v>
      </c>
      <c r="R24" s="6">
        <f t="shared" si="5"/>
        <v>0.006419945176670768</v>
      </c>
      <c r="X24" s="2"/>
      <c r="Y24" s="3"/>
      <c r="AB24">
        <f t="shared" si="27"/>
        <v>23</v>
      </c>
      <c r="AC24" s="58">
        <v>33156</v>
      </c>
      <c r="AD24" s="60">
        <v>326144.2137</v>
      </c>
      <c r="AE24" s="6">
        <f t="shared" si="6"/>
        <v>0.007681210209254943</v>
      </c>
      <c r="AP24">
        <f t="shared" si="28"/>
        <v>23</v>
      </c>
      <c r="AQ24" s="58">
        <v>33016</v>
      </c>
      <c r="AR24" s="60">
        <v>16196</v>
      </c>
      <c r="AS24" s="6">
        <f t="shared" si="9"/>
        <v>0.003065902318061617</v>
      </c>
      <c r="BC24">
        <f t="shared" si="26"/>
        <v>23</v>
      </c>
      <c r="BD24" s="58">
        <v>33014</v>
      </c>
      <c r="BE24" s="60">
        <v>492270.41</v>
      </c>
      <c r="BF24" s="6">
        <f t="shared" si="11"/>
        <v>0.01616657103744084</v>
      </c>
      <c r="BR24" s="58">
        <v>33034</v>
      </c>
      <c r="BS24" s="70">
        <v>1504049.1648</v>
      </c>
      <c r="BT24" s="6">
        <f t="shared" si="12"/>
        <v>0.009404739791807419</v>
      </c>
      <c r="CQ24">
        <v>33010</v>
      </c>
      <c r="CR24">
        <v>69708.2848</v>
      </c>
    </row>
    <row r="25" spans="2:96" ht="15">
      <c r="B25" s="58">
        <v>33129</v>
      </c>
      <c r="C25" s="60">
        <v>835818.604869231</v>
      </c>
      <c r="D25" s="6">
        <f t="shared" si="0"/>
        <v>0.010226323686615326</v>
      </c>
      <c r="E25" s="60">
        <v>835818.604869231</v>
      </c>
      <c r="F25" s="6">
        <f t="shared" si="1"/>
        <v>0.019684845326467193</v>
      </c>
      <c r="G25" s="60">
        <v>10450.24</v>
      </c>
      <c r="H25" s="6">
        <f t="shared" si="2"/>
        <v>0.0019782301210360728</v>
      </c>
      <c r="I25" s="60">
        <v>51868.67</v>
      </c>
      <c r="J25" s="6">
        <f t="shared" si="3"/>
        <v>0.0017034104044006556</v>
      </c>
      <c r="K25" s="39">
        <f t="shared" si="13"/>
        <v>1733956.119738462</v>
      </c>
      <c r="L25" s="6">
        <f t="shared" si="4"/>
        <v>0.010842335807152112</v>
      </c>
      <c r="M25" s="58"/>
      <c r="N25" s="67"/>
      <c r="O25">
        <v>24</v>
      </c>
      <c r="P25" s="58">
        <v>33010</v>
      </c>
      <c r="Q25" s="60">
        <v>485655.0957</v>
      </c>
      <c r="R25" s="6">
        <f t="shared" si="5"/>
        <v>0.005942038355869546</v>
      </c>
      <c r="X25" s="2"/>
      <c r="Y25" s="3"/>
      <c r="AB25">
        <f t="shared" si="27"/>
        <v>24</v>
      </c>
      <c r="AC25" s="58">
        <v>33154</v>
      </c>
      <c r="AD25" s="60">
        <v>317606.151653846</v>
      </c>
      <c r="AE25" s="6">
        <f t="shared" si="6"/>
        <v>0.007480125392780181</v>
      </c>
      <c r="AP25">
        <f t="shared" si="28"/>
        <v>24</v>
      </c>
      <c r="AQ25" s="58">
        <v>33176</v>
      </c>
      <c r="AR25" s="60">
        <v>14848.67</v>
      </c>
      <c r="AS25" s="6">
        <f t="shared" si="9"/>
        <v>0.002810852789153618</v>
      </c>
      <c r="BC25">
        <f t="shared" si="26"/>
        <v>24</v>
      </c>
      <c r="BD25" s="58">
        <v>33149</v>
      </c>
      <c r="BE25" s="60">
        <v>482529.51</v>
      </c>
      <c r="BF25" s="6">
        <f t="shared" si="11"/>
        <v>0.015846671753186464</v>
      </c>
      <c r="BR25" s="58">
        <v>33176</v>
      </c>
      <c r="BS25" s="70">
        <v>1449755.94419928</v>
      </c>
      <c r="BT25" s="6">
        <f t="shared" si="12"/>
        <v>0.009065247158082998</v>
      </c>
      <c r="CQ25">
        <v>33138</v>
      </c>
      <c r="CR25">
        <v>67451.7078</v>
      </c>
    </row>
    <row r="26" spans="2:96" ht="15">
      <c r="B26" s="58">
        <v>33130</v>
      </c>
      <c r="C26" s="60">
        <v>1286024.20798462</v>
      </c>
      <c r="D26" s="6">
        <f t="shared" si="0"/>
        <v>0.015734633978064457</v>
      </c>
      <c r="E26" s="60">
        <v>1286024.20798462</v>
      </c>
      <c r="F26" s="6">
        <f t="shared" si="1"/>
        <v>0.030287896767062797</v>
      </c>
      <c r="G26" s="60">
        <v>164366.82</v>
      </c>
      <c r="H26" s="6">
        <f t="shared" si="2"/>
        <v>0.031114634134997318</v>
      </c>
      <c r="I26" s="60">
        <v>1398363.61</v>
      </c>
      <c r="J26" s="6">
        <f t="shared" si="3"/>
        <v>0.04592342781122517</v>
      </c>
      <c r="K26" s="39">
        <f t="shared" si="13"/>
        <v>4134778.84596924</v>
      </c>
      <c r="L26" s="6">
        <f t="shared" si="4"/>
        <v>0.025854553195423038</v>
      </c>
      <c r="M26" s="58"/>
      <c r="N26" s="67"/>
      <c r="O26">
        <v>25</v>
      </c>
      <c r="P26" s="58">
        <v>33033</v>
      </c>
      <c r="Q26" s="60">
        <v>427729.428553846</v>
      </c>
      <c r="R26" s="6">
        <f t="shared" si="5"/>
        <v>0.00523331206221114</v>
      </c>
      <c r="AB26">
        <f t="shared" si="27"/>
        <v>25</v>
      </c>
      <c r="AC26" s="58">
        <v>33176</v>
      </c>
      <c r="AD26" s="60">
        <v>303361.7771</v>
      </c>
      <c r="AE26" s="6">
        <f t="shared" si="6"/>
        <v>0.007144647924067224</v>
      </c>
      <c r="AP26">
        <f t="shared" si="28"/>
        <v>25</v>
      </c>
      <c r="AQ26" s="58">
        <v>33129</v>
      </c>
      <c r="AR26" s="60">
        <v>10450.24</v>
      </c>
      <c r="AS26" s="6">
        <f t="shared" si="9"/>
        <v>0.0019782301210360728</v>
      </c>
      <c r="BC26">
        <f t="shared" si="26"/>
        <v>25</v>
      </c>
      <c r="BD26" s="58">
        <v>33175</v>
      </c>
      <c r="BE26" s="60">
        <v>472365.27</v>
      </c>
      <c r="BF26" s="6">
        <f t="shared" si="11"/>
        <v>0.01551286963007775</v>
      </c>
      <c r="BR26" s="58">
        <v>33016</v>
      </c>
      <c r="BS26" s="70">
        <v>1406742.169</v>
      </c>
      <c r="BT26" s="6">
        <f t="shared" si="12"/>
        <v>0.008796284299235015</v>
      </c>
      <c r="CQ26">
        <v>33141</v>
      </c>
      <c r="CR26">
        <v>67235.0108</v>
      </c>
    </row>
    <row r="27" spans="2:96" ht="15">
      <c r="B27" s="58">
        <v>33131</v>
      </c>
      <c r="C27" s="60">
        <v>6224583.01546437</v>
      </c>
      <c r="D27" s="6">
        <f t="shared" si="0"/>
        <v>0.0761583917365729</v>
      </c>
      <c r="E27" s="60">
        <v>6224583.01546437</v>
      </c>
      <c r="F27" s="6">
        <f t="shared" si="1"/>
        <v>0.1465987394481862</v>
      </c>
      <c r="G27" s="60">
        <v>1325620.79</v>
      </c>
      <c r="H27" s="6">
        <f t="shared" si="2"/>
        <v>0.25093997610099233</v>
      </c>
      <c r="I27" s="60">
        <v>1993728.69</v>
      </c>
      <c r="J27" s="6">
        <f t="shared" si="3"/>
        <v>0.06547571383839396</v>
      </c>
      <c r="K27" s="39">
        <f t="shared" si="13"/>
        <v>15768515.51092874</v>
      </c>
      <c r="L27" s="6">
        <f t="shared" si="4"/>
        <v>0.09859969257789739</v>
      </c>
      <c r="M27" s="58"/>
      <c r="N27" s="67"/>
      <c r="O27">
        <f>+O26+1</f>
        <v>26</v>
      </c>
      <c r="P27" s="58">
        <v>33156</v>
      </c>
      <c r="Q27" s="60">
        <v>326144.2137</v>
      </c>
      <c r="R27" s="6">
        <f t="shared" si="5"/>
        <v>0.003990406863860924</v>
      </c>
      <c r="AB27">
        <f t="shared" si="27"/>
        <v>26</v>
      </c>
      <c r="AC27" s="58">
        <v>33141</v>
      </c>
      <c r="AD27" s="60">
        <v>289406.694830818</v>
      </c>
      <c r="AE27" s="6">
        <f t="shared" si="6"/>
        <v>0.006815983744559098</v>
      </c>
      <c r="AP27">
        <f t="shared" si="28"/>
        <v>26</v>
      </c>
      <c r="AQ27" s="58">
        <v>33137</v>
      </c>
      <c r="AR27" s="60">
        <v>6706.81</v>
      </c>
      <c r="AS27" s="6">
        <f t="shared" si="9"/>
        <v>0.001269598933427935</v>
      </c>
      <c r="BC27">
        <f t="shared" si="26"/>
        <v>26</v>
      </c>
      <c r="BD27" s="58">
        <v>33169</v>
      </c>
      <c r="BE27" s="60">
        <v>456346.35</v>
      </c>
      <c r="BF27" s="6">
        <f t="shared" si="11"/>
        <v>0.014986794930355127</v>
      </c>
      <c r="BR27" s="58">
        <v>33146</v>
      </c>
      <c r="BS27" s="70">
        <v>1402927.63216923</v>
      </c>
      <c r="BT27" s="6">
        <f t="shared" si="12"/>
        <v>0.00877243220240251</v>
      </c>
      <c r="CQ27">
        <v>33033</v>
      </c>
      <c r="CR27">
        <v>66617.6903076923</v>
      </c>
    </row>
    <row r="28" spans="2:96" ht="15">
      <c r="B28" s="58">
        <v>33132</v>
      </c>
      <c r="C28" s="60">
        <v>2110803.56599231</v>
      </c>
      <c r="D28" s="6">
        <f t="shared" si="0"/>
        <v>0.025825891382349024</v>
      </c>
      <c r="E28" s="60">
        <v>2110803.56599231</v>
      </c>
      <c r="F28" s="6">
        <f t="shared" si="1"/>
        <v>0.04971275043299006</v>
      </c>
      <c r="G28" s="60">
        <v>184841.01</v>
      </c>
      <c r="H28" s="6">
        <f t="shared" si="2"/>
        <v>0.034990397692754416</v>
      </c>
      <c r="I28" s="60">
        <v>1226531.83</v>
      </c>
      <c r="J28" s="6">
        <f t="shared" si="3"/>
        <v>0.04028032877169545</v>
      </c>
      <c r="K28" s="39">
        <f t="shared" si="13"/>
        <v>5632979.97198462</v>
      </c>
      <c r="L28" s="6">
        <f t="shared" si="4"/>
        <v>0.03522272550958881</v>
      </c>
      <c r="M28" s="58"/>
      <c r="N28" s="67"/>
      <c r="O28">
        <f aca="true" t="shared" si="29" ref="O28:O75">+O27+1</f>
        <v>27</v>
      </c>
      <c r="P28" s="58">
        <v>33154</v>
      </c>
      <c r="Q28" s="60">
        <v>317606.151653846</v>
      </c>
      <c r="R28" s="6">
        <f t="shared" si="5"/>
        <v>0.0038859428262913885</v>
      </c>
      <c r="AB28">
        <f t="shared" si="27"/>
        <v>27</v>
      </c>
      <c r="AC28" s="58">
        <v>33146</v>
      </c>
      <c r="AD28" s="60">
        <v>274855.8761</v>
      </c>
      <c r="AE28" s="6">
        <f t="shared" si="6"/>
        <v>0.00647328903254748</v>
      </c>
      <c r="AP28">
        <f t="shared" si="28"/>
        <v>27</v>
      </c>
      <c r="AQ28" s="58">
        <v>33144</v>
      </c>
      <c r="AR28" s="60">
        <v>5113.1</v>
      </c>
      <c r="AS28" s="6">
        <f t="shared" si="9"/>
        <v>0.0009679096778513741</v>
      </c>
      <c r="BC28">
        <f t="shared" si="26"/>
        <v>27</v>
      </c>
      <c r="BD28" s="58">
        <v>33165</v>
      </c>
      <c r="BE28" s="60">
        <v>434736.77</v>
      </c>
      <c r="BF28" s="6">
        <f t="shared" si="11"/>
        <v>0.014277118291129017</v>
      </c>
      <c r="BR28" s="58">
        <v>33186</v>
      </c>
      <c r="BS28" s="70">
        <v>1381372.83181538</v>
      </c>
      <c r="BT28" s="6">
        <f t="shared" si="12"/>
        <v>0.008637651177063306</v>
      </c>
      <c r="CQ28">
        <v>33176</v>
      </c>
      <c r="CR28">
        <v>65587.0846</v>
      </c>
    </row>
    <row r="29" spans="2:96" ht="15">
      <c r="B29" s="58">
        <v>33133</v>
      </c>
      <c r="C29" s="60">
        <v>1516661.768071</v>
      </c>
      <c r="D29" s="6">
        <f t="shared" si="0"/>
        <v>0.018556507444381382</v>
      </c>
      <c r="E29" s="60">
        <v>1516661.768071</v>
      </c>
      <c r="F29" s="6">
        <f t="shared" si="1"/>
        <v>0.03571977477303814</v>
      </c>
      <c r="G29" s="60">
        <v>318620.35</v>
      </c>
      <c r="H29" s="6">
        <f t="shared" si="2"/>
        <v>0.06031482277393206</v>
      </c>
      <c r="I29" s="60">
        <v>969082.21</v>
      </c>
      <c r="J29" s="6">
        <f t="shared" si="3"/>
        <v>0.031825468423107454</v>
      </c>
      <c r="K29" s="39">
        <f t="shared" si="13"/>
        <v>4321026.096142</v>
      </c>
      <c r="L29" s="6">
        <f t="shared" si="4"/>
        <v>0.027019147389327043</v>
      </c>
      <c r="M29" s="58"/>
      <c r="N29" s="67"/>
      <c r="O29">
        <f t="shared" si="29"/>
        <v>28</v>
      </c>
      <c r="P29" s="58">
        <v>33176</v>
      </c>
      <c r="Q29" s="60">
        <v>303361.7771</v>
      </c>
      <c r="R29" s="6">
        <f t="shared" si="5"/>
        <v>0.003711661488148878</v>
      </c>
      <c r="AB29">
        <f t="shared" si="27"/>
        <v>28</v>
      </c>
      <c r="AC29" s="58">
        <v>33143</v>
      </c>
      <c r="AD29" s="60">
        <v>268738.746284615</v>
      </c>
      <c r="AE29" s="6">
        <f t="shared" si="6"/>
        <v>0.006329220985298623</v>
      </c>
      <c r="AP29">
        <f t="shared" si="28"/>
        <v>28</v>
      </c>
      <c r="AQ29" s="58">
        <v>33033</v>
      </c>
      <c r="AR29" s="60">
        <v>5098.11</v>
      </c>
      <c r="AS29" s="6">
        <f t="shared" si="9"/>
        <v>0.0009650720712974258</v>
      </c>
      <c r="BC29">
        <f t="shared" si="26"/>
        <v>28</v>
      </c>
      <c r="BD29" s="58">
        <v>33166</v>
      </c>
      <c r="BE29" s="60">
        <v>421811.52</v>
      </c>
      <c r="BF29" s="6">
        <f t="shared" si="11"/>
        <v>0.01385264229570674</v>
      </c>
      <c r="BR29" s="58">
        <v>33033</v>
      </c>
      <c r="BS29" s="70">
        <v>1148820.74701538</v>
      </c>
      <c r="BT29" s="6">
        <f t="shared" si="12"/>
        <v>0.007183515303867193</v>
      </c>
      <c r="CQ29">
        <v>33146</v>
      </c>
      <c r="CR29">
        <v>60371.4132</v>
      </c>
    </row>
    <row r="30" spans="2:96" ht="15">
      <c r="B30" s="58">
        <v>33134</v>
      </c>
      <c r="C30" s="60">
        <v>1429830.70378443</v>
      </c>
      <c r="D30" s="6">
        <f t="shared" si="0"/>
        <v>0.01749412074435489</v>
      </c>
      <c r="E30" s="60">
        <v>1429830.70378443</v>
      </c>
      <c r="F30" s="6">
        <f t="shared" si="1"/>
        <v>0.03367476637043016</v>
      </c>
      <c r="G30" s="60">
        <v>384721.68</v>
      </c>
      <c r="H30" s="6">
        <f t="shared" si="2"/>
        <v>0.07282780257597923</v>
      </c>
      <c r="I30" s="60">
        <v>1422810.81</v>
      </c>
      <c r="J30" s="6">
        <f t="shared" si="3"/>
        <v>0.04672629425909175</v>
      </c>
      <c r="K30" s="39">
        <f t="shared" si="13"/>
        <v>4667193.89756886</v>
      </c>
      <c r="L30" s="6">
        <f t="shared" si="4"/>
        <v>0.0291837163227437</v>
      </c>
      <c r="M30" s="58"/>
      <c r="N30" s="67"/>
      <c r="O30">
        <f t="shared" si="29"/>
        <v>29</v>
      </c>
      <c r="P30" s="58">
        <v>33146</v>
      </c>
      <c r="Q30" s="60">
        <v>274855.8761</v>
      </c>
      <c r="R30" s="6">
        <f t="shared" si="5"/>
        <v>0.003362888956757069</v>
      </c>
      <c r="AB30">
        <f t="shared" si="27"/>
        <v>29</v>
      </c>
      <c r="AC30" s="58">
        <v>33145</v>
      </c>
      <c r="AD30" s="60">
        <v>267854.999861538</v>
      </c>
      <c r="AE30" s="6">
        <f t="shared" si="6"/>
        <v>0.006308407364323039</v>
      </c>
      <c r="AP30">
        <f t="shared" si="28"/>
        <v>29</v>
      </c>
      <c r="AQ30" s="58">
        <v>33136</v>
      </c>
      <c r="AR30" s="60">
        <v>2825.19</v>
      </c>
      <c r="AS30" s="6">
        <f t="shared" si="9"/>
        <v>0.0005348083829318659</v>
      </c>
      <c r="BC30">
        <f t="shared" si="26"/>
        <v>29</v>
      </c>
      <c r="BD30" s="58">
        <v>33145</v>
      </c>
      <c r="BE30" s="60">
        <v>421600.6</v>
      </c>
      <c r="BF30" s="6">
        <f t="shared" si="11"/>
        <v>0.013845715506905403</v>
      </c>
      <c r="BR30" s="58">
        <v>33143</v>
      </c>
      <c r="BS30" s="70">
        <v>1107745.02250769</v>
      </c>
      <c r="BT30" s="6">
        <f t="shared" si="12"/>
        <v>0.006926670973378727</v>
      </c>
      <c r="CQ30">
        <v>33156</v>
      </c>
      <c r="CR30">
        <v>58164.8718</v>
      </c>
    </row>
    <row r="31" spans="2:96" ht="15">
      <c r="B31" s="58">
        <v>33135</v>
      </c>
      <c r="C31" s="60">
        <v>197111.444723077</v>
      </c>
      <c r="D31" s="6">
        <f t="shared" si="0"/>
        <v>0.002411678113326925</v>
      </c>
      <c r="E31" s="60">
        <v>197111.444723077</v>
      </c>
      <c r="F31" s="6">
        <f t="shared" si="1"/>
        <v>0.004642285154752359</v>
      </c>
      <c r="G31" s="60">
        <v>0</v>
      </c>
      <c r="H31" s="6">
        <f t="shared" si="2"/>
        <v>0</v>
      </c>
      <c r="I31" s="60">
        <v>588032</v>
      </c>
      <c r="J31" s="6">
        <f t="shared" si="3"/>
        <v>0.01931146156091001</v>
      </c>
      <c r="K31" s="39">
        <f t="shared" si="13"/>
        <v>982254.889446154</v>
      </c>
      <c r="L31" s="6">
        <f t="shared" si="4"/>
        <v>0.006141987815238738</v>
      </c>
      <c r="M31" s="58"/>
      <c r="N31" s="67"/>
      <c r="O31">
        <f t="shared" si="29"/>
        <v>30</v>
      </c>
      <c r="P31" s="58">
        <v>33143</v>
      </c>
      <c r="Q31" s="60">
        <v>268738.746284615</v>
      </c>
      <c r="R31" s="6">
        <f t="shared" si="5"/>
        <v>0.003288045265601188</v>
      </c>
      <c r="AB31">
        <f t="shared" si="27"/>
        <v>30</v>
      </c>
      <c r="AC31" s="58">
        <v>33186</v>
      </c>
      <c r="AD31" s="60">
        <v>262499.576046154</v>
      </c>
      <c r="AE31" s="6">
        <f t="shared" si="6"/>
        <v>0.006182278693760595</v>
      </c>
      <c r="AP31">
        <f t="shared" si="28"/>
        <v>30</v>
      </c>
      <c r="AQ31" s="58">
        <v>33056</v>
      </c>
      <c r="AR31" s="60">
        <v>2743.21</v>
      </c>
      <c r="AS31" s="6">
        <f t="shared" si="9"/>
        <v>0.0005192895713713144</v>
      </c>
      <c r="BC31">
        <f t="shared" si="26"/>
        <v>30</v>
      </c>
      <c r="BD31" s="58">
        <v>33138</v>
      </c>
      <c r="BE31" s="60">
        <v>384496.24</v>
      </c>
      <c r="BF31" s="6">
        <f t="shared" si="11"/>
        <v>0.012627177362923158</v>
      </c>
      <c r="BR31" s="58">
        <v>33010</v>
      </c>
      <c r="BS31" s="70">
        <v>1053353.07155385</v>
      </c>
      <c r="BT31" s="6">
        <f t="shared" si="12"/>
        <v>0.006586560983983775</v>
      </c>
      <c r="CQ31">
        <v>33143</v>
      </c>
      <c r="CR31">
        <v>55418.8189692308</v>
      </c>
    </row>
    <row r="32" spans="2:96" ht="15">
      <c r="B32" s="58">
        <v>33136</v>
      </c>
      <c r="C32" s="60">
        <v>195458.911299817</v>
      </c>
      <c r="D32" s="6">
        <f t="shared" si="0"/>
        <v>0.002391459202679619</v>
      </c>
      <c r="E32" s="60">
        <v>195458.911299817</v>
      </c>
      <c r="F32" s="6">
        <f t="shared" si="1"/>
        <v>0.004603365388376998</v>
      </c>
      <c r="G32" s="60">
        <v>2825.19</v>
      </c>
      <c r="H32" s="6">
        <f t="shared" si="2"/>
        <v>0.0005348083829318659</v>
      </c>
      <c r="I32" s="60">
        <v>67470.23</v>
      </c>
      <c r="J32" s="6">
        <f t="shared" si="3"/>
        <v>0.002215778653458923</v>
      </c>
      <c r="K32" s="39">
        <f t="shared" si="13"/>
        <v>461213.242599634</v>
      </c>
      <c r="L32" s="6">
        <f t="shared" si="4"/>
        <v>0.0028839419856397557</v>
      </c>
      <c r="M32" s="58"/>
      <c r="N32" s="67"/>
      <c r="O32">
        <f t="shared" si="29"/>
        <v>31</v>
      </c>
      <c r="P32" s="58">
        <v>33145</v>
      </c>
      <c r="Q32" s="60">
        <v>267854.999861538</v>
      </c>
      <c r="R32" s="6">
        <f t="shared" si="5"/>
        <v>0.0032772325402961704</v>
      </c>
      <c r="AB32">
        <f t="shared" si="27"/>
        <v>31</v>
      </c>
      <c r="AC32" s="58">
        <v>33169</v>
      </c>
      <c r="AD32" s="60">
        <v>247212.0904</v>
      </c>
      <c r="AE32" s="6">
        <f t="shared" si="6"/>
        <v>0.005822234314965974</v>
      </c>
      <c r="AP32">
        <f t="shared" si="28"/>
        <v>31</v>
      </c>
      <c r="AQ32" s="58">
        <v>33034</v>
      </c>
      <c r="AR32" s="60">
        <v>2423.42</v>
      </c>
      <c r="AS32" s="6">
        <f t="shared" si="9"/>
        <v>0.0004587533338871872</v>
      </c>
      <c r="BC32">
        <f t="shared" si="26"/>
        <v>31</v>
      </c>
      <c r="BD32" s="58">
        <v>33181</v>
      </c>
      <c r="BE32" s="60">
        <v>364036.88</v>
      </c>
      <c r="BF32" s="6">
        <f t="shared" si="11"/>
        <v>0.011955274908293446</v>
      </c>
      <c r="BR32" s="58">
        <v>33135</v>
      </c>
      <c r="BS32" s="70">
        <v>982254.889261539</v>
      </c>
      <c r="BT32" s="6">
        <f t="shared" si="12"/>
        <v>0.006141987814583032</v>
      </c>
      <c r="CQ32">
        <v>33034</v>
      </c>
      <c r="CR32">
        <v>53519.65</v>
      </c>
    </row>
    <row r="33" spans="2:96" ht="15">
      <c r="B33" s="58">
        <v>33137</v>
      </c>
      <c r="C33" s="60">
        <v>1054002.58101534</v>
      </c>
      <c r="D33" s="6">
        <f t="shared" si="0"/>
        <v>0.012895826315899292</v>
      </c>
      <c r="E33" s="60">
        <v>1054002.58101534</v>
      </c>
      <c r="F33" s="6">
        <f t="shared" si="1"/>
        <v>0.024823421804818894</v>
      </c>
      <c r="G33" s="60">
        <v>6706.81</v>
      </c>
      <c r="H33" s="6">
        <f t="shared" si="2"/>
        <v>0.001269598933427935</v>
      </c>
      <c r="I33" s="60">
        <v>1281912.36</v>
      </c>
      <c r="J33" s="6">
        <f t="shared" si="3"/>
        <v>0.04209907158895339</v>
      </c>
      <c r="K33" s="39">
        <f t="shared" si="13"/>
        <v>3396624.33203068</v>
      </c>
      <c r="L33" s="6">
        <f t="shared" si="4"/>
        <v>0.021238912103597612</v>
      </c>
      <c r="M33" s="58"/>
      <c r="N33" s="67"/>
      <c r="O33">
        <f t="shared" si="29"/>
        <v>32</v>
      </c>
      <c r="P33" s="58">
        <v>33186</v>
      </c>
      <c r="Q33" s="60">
        <v>262499.576046154</v>
      </c>
      <c r="R33" s="6">
        <f t="shared" si="5"/>
        <v>0.0032117083977417056</v>
      </c>
      <c r="AB33">
        <f t="shared" si="27"/>
        <v>32</v>
      </c>
      <c r="AC33" s="58">
        <v>33030</v>
      </c>
      <c r="AD33" s="60">
        <v>215658.5402</v>
      </c>
      <c r="AE33" s="6">
        <f t="shared" si="6"/>
        <v>0.005079098481940222</v>
      </c>
      <c r="AP33">
        <f t="shared" si="28"/>
        <v>32</v>
      </c>
      <c r="AQ33" s="58">
        <v>33127</v>
      </c>
      <c r="AR33" s="60">
        <v>1604.44</v>
      </c>
      <c r="AS33" s="6">
        <f t="shared" si="9"/>
        <v>0.00030372044425727224</v>
      </c>
      <c r="BC33">
        <f t="shared" si="26"/>
        <v>32</v>
      </c>
      <c r="BD33" s="58">
        <v>33016</v>
      </c>
      <c r="BE33" s="60">
        <v>341115.35</v>
      </c>
      <c r="BF33" s="6">
        <f t="shared" si="11"/>
        <v>0.01120251273631599</v>
      </c>
      <c r="BR33" s="58">
        <v>33145</v>
      </c>
      <c r="BS33" s="70">
        <v>957310.5998</v>
      </c>
      <c r="BT33" s="6">
        <f t="shared" si="12"/>
        <v>0.005986012493318521</v>
      </c>
      <c r="CQ33">
        <v>33145</v>
      </c>
      <c r="CR33">
        <v>51685.1224307692</v>
      </c>
    </row>
    <row r="34" spans="2:96" ht="15">
      <c r="B34" s="58">
        <v>33138</v>
      </c>
      <c r="C34" s="60">
        <v>860332.202199955</v>
      </c>
      <c r="D34" s="6">
        <f aca="true" t="shared" si="30" ref="D34:D65">+C34/$C$90</f>
        <v>0.010526249985894767</v>
      </c>
      <c r="E34" s="60">
        <v>860332.202199955</v>
      </c>
      <c r="F34" s="6">
        <f aca="true" t="shared" si="31" ref="F34:F65">+E34/$E$90</f>
        <v>0.02026217917503126</v>
      </c>
      <c r="G34" s="60">
        <v>104347.84</v>
      </c>
      <c r="H34" s="6">
        <f aca="true" t="shared" si="32" ref="H34:H65">+G34/$G$90</f>
        <v>0.01975304300695991</v>
      </c>
      <c r="I34" s="60">
        <v>384496.24</v>
      </c>
      <c r="J34" s="6">
        <f aca="true" t="shared" si="33" ref="J34:J65">+I34/$I$90</f>
        <v>0.012627177362923158</v>
      </c>
      <c r="K34" s="39">
        <f t="shared" si="13"/>
        <v>2209508.48439991</v>
      </c>
      <c r="L34" s="6">
        <f aca="true" t="shared" si="34" ref="L34:L65">+K34/$K$90</f>
        <v>0.01381593956381603</v>
      </c>
      <c r="M34" s="58"/>
      <c r="N34" s="67"/>
      <c r="O34">
        <f t="shared" si="29"/>
        <v>33</v>
      </c>
      <c r="P34" s="58">
        <v>33169</v>
      </c>
      <c r="Q34" s="60">
        <v>247212.0904</v>
      </c>
      <c r="R34" s="6">
        <f aca="true" t="shared" si="35" ref="R34:R65">+Q34/$C$90</f>
        <v>0.0030246644917299266</v>
      </c>
      <c r="AB34">
        <f t="shared" si="27"/>
        <v>33</v>
      </c>
      <c r="AC34" s="58">
        <v>33135</v>
      </c>
      <c r="AD34" s="60">
        <v>197111.444723077</v>
      </c>
      <c r="AE34" s="6">
        <f aca="true" t="shared" si="36" ref="AE34:AE65">+AD34/$AD$90</f>
        <v>0.004642285154752357</v>
      </c>
      <c r="AP34">
        <f t="shared" si="28"/>
        <v>33</v>
      </c>
      <c r="AQ34" s="58">
        <v>33150</v>
      </c>
      <c r="AR34" s="60">
        <v>1309.7</v>
      </c>
      <c r="AS34" s="6">
        <f aca="true" t="shared" si="37" ref="AS34:AS65">+AR34/$G$90</f>
        <v>0.00024792617102774143</v>
      </c>
      <c r="BC34">
        <f t="shared" si="26"/>
        <v>33</v>
      </c>
      <c r="BD34" s="58">
        <v>33144</v>
      </c>
      <c r="BE34" s="60">
        <v>332596.04</v>
      </c>
      <c r="BF34" s="6">
        <f aca="true" t="shared" si="38" ref="BF34:BF65">+BE34/$I$90</f>
        <v>0.010922731487012421</v>
      </c>
      <c r="BR34" s="58">
        <v>33169</v>
      </c>
      <c r="BS34" s="70">
        <v>950770.5308</v>
      </c>
      <c r="BT34" s="6">
        <f aca="true" t="shared" si="39" ref="BT34:BT65">+BS34/$BS$90</f>
        <v>0.005945117788142015</v>
      </c>
      <c r="CQ34">
        <v>33144</v>
      </c>
      <c r="CR34">
        <v>49457.428</v>
      </c>
    </row>
    <row r="35" spans="2:96" ht="15">
      <c r="B35" s="58">
        <v>33139</v>
      </c>
      <c r="C35" s="60">
        <v>22779733.3786999</v>
      </c>
      <c r="D35" s="6">
        <f t="shared" si="30"/>
        <v>0.2787123015308178</v>
      </c>
      <c r="E35" s="60">
        <v>12474.465</v>
      </c>
      <c r="F35" s="6">
        <f t="shared" si="31"/>
        <v>0.0002937933094871077</v>
      </c>
      <c r="G35" s="60">
        <v>0</v>
      </c>
      <c r="H35" s="6">
        <f t="shared" si="32"/>
        <v>0</v>
      </c>
      <c r="I35" s="60">
        <v>0</v>
      </c>
      <c r="J35" s="6">
        <f t="shared" si="33"/>
        <v>0</v>
      </c>
      <c r="K35" s="39">
        <f t="shared" si="13"/>
        <v>22792207.8436999</v>
      </c>
      <c r="L35" s="6">
        <f t="shared" si="34"/>
        <v>0.14251846884399513</v>
      </c>
      <c r="M35" s="58"/>
      <c r="N35" s="67"/>
      <c r="O35">
        <f t="shared" si="29"/>
        <v>34</v>
      </c>
      <c r="P35" s="58">
        <v>33030</v>
      </c>
      <c r="Q35" s="60">
        <v>215658.5402</v>
      </c>
      <c r="R35" s="6">
        <f t="shared" si="35"/>
        <v>0.002638603669528499</v>
      </c>
      <c r="AB35">
        <f t="shared" si="27"/>
        <v>34</v>
      </c>
      <c r="AC35" s="58">
        <v>33144</v>
      </c>
      <c r="AD35" s="60">
        <v>196283.600653846</v>
      </c>
      <c r="AE35" s="6">
        <f t="shared" si="36"/>
        <v>0.0046227881223073865</v>
      </c>
      <c r="AP35">
        <f t="shared" si="28"/>
        <v>34</v>
      </c>
      <c r="AQ35" s="58">
        <v>33186</v>
      </c>
      <c r="AR35" s="60">
        <v>1176.1</v>
      </c>
      <c r="AS35" s="6">
        <f t="shared" si="37"/>
        <v>0.0002226356950032272</v>
      </c>
      <c r="BC35">
        <f t="shared" si="26"/>
        <v>34</v>
      </c>
      <c r="BD35" s="58">
        <v>33183</v>
      </c>
      <c r="BE35" s="60">
        <v>319748.64</v>
      </c>
      <c r="BF35" s="6">
        <f t="shared" si="38"/>
        <v>0.010500812150551762</v>
      </c>
      <c r="BR35" s="58">
        <v>33014</v>
      </c>
      <c r="BS35" s="70">
        <v>800184.27980033</v>
      </c>
      <c r="BT35" s="6">
        <f t="shared" si="39"/>
        <v>0.005003509933810993</v>
      </c>
      <c r="CQ35">
        <v>33155</v>
      </c>
      <c r="CR35">
        <v>47111.9632</v>
      </c>
    </row>
    <row r="36" spans="2:96" ht="15">
      <c r="B36" s="58">
        <v>33140</v>
      </c>
      <c r="C36" s="60">
        <v>14962930.9658987</v>
      </c>
      <c r="D36" s="6">
        <f t="shared" si="30"/>
        <v>0.18307294724756704</v>
      </c>
      <c r="E36" s="60">
        <v>11.4</v>
      </c>
      <c r="F36" s="6">
        <f t="shared" si="31"/>
        <v>2.6848796546810044E-07</v>
      </c>
      <c r="G36" s="60">
        <v>0</v>
      </c>
      <c r="H36" s="6">
        <f t="shared" si="32"/>
        <v>0</v>
      </c>
      <c r="I36" s="60">
        <v>0</v>
      </c>
      <c r="J36" s="6">
        <f t="shared" si="33"/>
        <v>0</v>
      </c>
      <c r="K36" s="39">
        <f t="shared" si="13"/>
        <v>14962942.3658987</v>
      </c>
      <c r="L36" s="6">
        <f t="shared" si="34"/>
        <v>0.0935624863555411</v>
      </c>
      <c r="M36" s="58"/>
      <c r="N36" s="67"/>
      <c r="O36">
        <f t="shared" si="29"/>
        <v>35</v>
      </c>
      <c r="P36" s="58">
        <v>33135</v>
      </c>
      <c r="Q36" s="60">
        <v>197111.444723077</v>
      </c>
      <c r="R36" s="6">
        <f t="shared" si="35"/>
        <v>0.002411678113326925</v>
      </c>
      <c r="AB36">
        <f t="shared" si="27"/>
        <v>35</v>
      </c>
      <c r="AC36" s="58">
        <v>33136</v>
      </c>
      <c r="AD36" s="60">
        <v>195458.911299817</v>
      </c>
      <c r="AE36" s="6">
        <f t="shared" si="36"/>
        <v>0.004603365388376996</v>
      </c>
      <c r="AP36">
        <f t="shared" si="28"/>
        <v>35</v>
      </c>
      <c r="AQ36" s="58">
        <v>33147</v>
      </c>
      <c r="AR36" s="60">
        <v>825.72</v>
      </c>
      <c r="AS36" s="6">
        <f t="shared" si="37"/>
        <v>0.0001563087714293553</v>
      </c>
      <c r="BC36">
        <f t="shared" si="26"/>
        <v>35</v>
      </c>
      <c r="BD36" s="58">
        <v>33142</v>
      </c>
      <c r="BE36" s="60">
        <v>306615.88</v>
      </c>
      <c r="BF36" s="6">
        <f t="shared" si="38"/>
        <v>0.010069521353573611</v>
      </c>
      <c r="BR36" s="58">
        <v>33128</v>
      </c>
      <c r="BS36" s="70">
        <v>783313.7764</v>
      </c>
      <c r="BT36" s="6">
        <f t="shared" si="39"/>
        <v>0.004898019569300199</v>
      </c>
      <c r="CQ36">
        <v>33012</v>
      </c>
      <c r="CR36">
        <v>43754.028</v>
      </c>
    </row>
    <row r="37" spans="2:96" ht="15">
      <c r="B37" s="58">
        <v>33141</v>
      </c>
      <c r="C37" s="60">
        <v>1831294.68593321</v>
      </c>
      <c r="D37" s="6">
        <f t="shared" si="30"/>
        <v>0.02240607245977921</v>
      </c>
      <c r="E37" s="60">
        <v>289406.694830818</v>
      </c>
      <c r="F37" s="6">
        <f t="shared" si="31"/>
        <v>0.0068159837445591</v>
      </c>
      <c r="G37" s="60">
        <v>136662.38</v>
      </c>
      <c r="H37" s="6">
        <f t="shared" si="32"/>
        <v>0.025870184467388094</v>
      </c>
      <c r="I37" s="60">
        <v>86953.16</v>
      </c>
      <c r="J37" s="6">
        <f t="shared" si="33"/>
        <v>0.002855614332110596</v>
      </c>
      <c r="K37" s="39">
        <f t="shared" si="13"/>
        <v>2344316.920764028</v>
      </c>
      <c r="L37" s="6">
        <f t="shared" si="34"/>
        <v>0.014658889578558806</v>
      </c>
      <c r="M37" s="58"/>
      <c r="N37" s="67"/>
      <c r="O37">
        <f t="shared" si="29"/>
        <v>36</v>
      </c>
      <c r="P37" s="58">
        <v>33144</v>
      </c>
      <c r="Q37" s="60">
        <v>196283.600653846</v>
      </c>
      <c r="R37" s="6">
        <f t="shared" si="35"/>
        <v>0.00240154935887628</v>
      </c>
      <c r="AB37">
        <f t="shared" si="27"/>
        <v>36</v>
      </c>
      <c r="AC37" s="58">
        <v>33150</v>
      </c>
      <c r="AD37" s="60">
        <v>191636.653238498</v>
      </c>
      <c r="AE37" s="6">
        <f t="shared" si="36"/>
        <v>0.004513345187466682</v>
      </c>
      <c r="AP37">
        <f t="shared" si="28"/>
        <v>36</v>
      </c>
      <c r="AQ37" s="58">
        <v>33143</v>
      </c>
      <c r="AR37" s="60">
        <v>0</v>
      </c>
      <c r="AS37" s="6">
        <f t="shared" si="37"/>
        <v>0</v>
      </c>
      <c r="BC37">
        <f t="shared" si="26"/>
        <v>36</v>
      </c>
      <c r="BD37" s="58">
        <v>33033</v>
      </c>
      <c r="BE37" s="60">
        <v>288263.78</v>
      </c>
      <c r="BF37" s="6">
        <f t="shared" si="38"/>
        <v>0.00946682307573843</v>
      </c>
      <c r="BR37" s="58">
        <v>33144</v>
      </c>
      <c r="BS37" s="70">
        <v>730276.341307692</v>
      </c>
      <c r="BT37" s="6">
        <f t="shared" si="39"/>
        <v>0.004566379295869137</v>
      </c>
      <c r="CQ37">
        <v>33181</v>
      </c>
      <c r="CR37">
        <v>42947.1612307692</v>
      </c>
    </row>
    <row r="38" spans="2:96" ht="15">
      <c r="B38" s="58">
        <v>33142</v>
      </c>
      <c r="C38" s="60">
        <v>1108179.28825385</v>
      </c>
      <c r="D38" s="6">
        <f t="shared" si="30"/>
        <v>0.013558683712550184</v>
      </c>
      <c r="E38" s="60">
        <v>1108179.28825385</v>
      </c>
      <c r="F38" s="6">
        <f t="shared" si="31"/>
        <v>0.026099368638347706</v>
      </c>
      <c r="G38" s="60">
        <v>52066.98</v>
      </c>
      <c r="H38" s="6">
        <f t="shared" si="32"/>
        <v>0.00985627776466213</v>
      </c>
      <c r="I38" s="60">
        <v>306615.88</v>
      </c>
      <c r="J38" s="6">
        <f t="shared" si="33"/>
        <v>0.010069521353573611</v>
      </c>
      <c r="K38" s="39">
        <f t="shared" si="13"/>
        <v>2575041.4365077</v>
      </c>
      <c r="L38" s="6">
        <f t="shared" si="34"/>
        <v>0.016101597759093828</v>
      </c>
      <c r="M38" s="58"/>
      <c r="N38" s="67"/>
      <c r="O38">
        <f t="shared" si="29"/>
        <v>37</v>
      </c>
      <c r="P38" s="58">
        <v>33136</v>
      </c>
      <c r="Q38" s="60">
        <v>195458.911299817</v>
      </c>
      <c r="R38" s="6">
        <f t="shared" si="35"/>
        <v>0.002391459202679619</v>
      </c>
      <c r="AB38">
        <f t="shared" si="27"/>
        <v>37</v>
      </c>
      <c r="AC38" s="58">
        <v>33161</v>
      </c>
      <c r="AD38" s="60">
        <v>189898.028076995</v>
      </c>
      <c r="AE38" s="6">
        <f t="shared" si="36"/>
        <v>0.004472397824982157</v>
      </c>
      <c r="AP38">
        <f t="shared" si="28"/>
        <v>37</v>
      </c>
      <c r="AQ38" s="58">
        <v>33145</v>
      </c>
      <c r="AR38" s="60">
        <v>0</v>
      </c>
      <c r="AS38" s="6">
        <f t="shared" si="37"/>
        <v>0</v>
      </c>
      <c r="BC38">
        <f t="shared" si="26"/>
        <v>37</v>
      </c>
      <c r="BD38" s="58">
        <v>33196</v>
      </c>
      <c r="BE38" s="60">
        <v>280838.5</v>
      </c>
      <c r="BF38" s="6">
        <f t="shared" si="38"/>
        <v>0.009222970684543743</v>
      </c>
      <c r="BR38" s="58">
        <v>33155</v>
      </c>
      <c r="BS38" s="70">
        <v>716452.815764839</v>
      </c>
      <c r="BT38" s="6">
        <f t="shared" si="39"/>
        <v>0.004479941522571198</v>
      </c>
      <c r="CQ38">
        <v>33014</v>
      </c>
      <c r="CR38">
        <v>42927.96</v>
      </c>
    </row>
    <row r="39" spans="2:96" ht="15">
      <c r="B39" s="58">
        <v>33143</v>
      </c>
      <c r="C39" s="60">
        <v>268738.746284615</v>
      </c>
      <c r="D39" s="6">
        <f t="shared" si="30"/>
        <v>0.003288045265601188</v>
      </c>
      <c r="E39" s="60">
        <v>268738.746284615</v>
      </c>
      <c r="F39" s="6">
        <f t="shared" si="31"/>
        <v>0.006329220985298625</v>
      </c>
      <c r="G39" s="60">
        <v>0</v>
      </c>
      <c r="H39" s="6">
        <f t="shared" si="32"/>
        <v>0</v>
      </c>
      <c r="I39" s="60">
        <v>570267.53</v>
      </c>
      <c r="J39" s="6">
        <f t="shared" si="33"/>
        <v>0.018728061542620297</v>
      </c>
      <c r="K39" s="39">
        <f t="shared" si="13"/>
        <v>1107745.02256923</v>
      </c>
      <c r="L39" s="6">
        <f t="shared" si="34"/>
        <v>0.006926670973201142</v>
      </c>
      <c r="M39" s="58"/>
      <c r="N39" s="67"/>
      <c r="O39">
        <f t="shared" si="29"/>
        <v>38</v>
      </c>
      <c r="P39" s="58">
        <v>33150</v>
      </c>
      <c r="Q39" s="60">
        <v>191636.653238498</v>
      </c>
      <c r="R39" s="6">
        <f t="shared" si="35"/>
        <v>0.002344693495478188</v>
      </c>
      <c r="AB39">
        <f t="shared" si="27"/>
        <v>38</v>
      </c>
      <c r="AC39" s="58">
        <v>33109</v>
      </c>
      <c r="AD39" s="60">
        <v>181893.4212</v>
      </c>
      <c r="AE39" s="6">
        <f t="shared" si="36"/>
        <v>0.004283876718422828</v>
      </c>
      <c r="AP39">
        <f t="shared" si="28"/>
        <v>38</v>
      </c>
      <c r="AQ39" s="58">
        <v>33169</v>
      </c>
      <c r="AR39" s="60">
        <v>0</v>
      </c>
      <c r="AS39" s="6">
        <f t="shared" si="37"/>
        <v>0</v>
      </c>
      <c r="BC39">
        <f t="shared" si="26"/>
        <v>38</v>
      </c>
      <c r="BD39" s="58">
        <v>33125</v>
      </c>
      <c r="BE39" s="60">
        <v>266409.97</v>
      </c>
      <c r="BF39" s="6">
        <f t="shared" si="38"/>
        <v>0.008749125719515586</v>
      </c>
      <c r="BR39" s="58">
        <v>33181</v>
      </c>
      <c r="BS39" s="70">
        <v>715805.93563967</v>
      </c>
      <c r="BT39" s="6">
        <f t="shared" si="39"/>
        <v>0.004475896615399221</v>
      </c>
      <c r="CQ39">
        <v>33135</v>
      </c>
      <c r="CR39">
        <v>41213.8608</v>
      </c>
    </row>
    <row r="40" spans="2:96" ht="15">
      <c r="B40" s="58">
        <v>33144</v>
      </c>
      <c r="C40" s="60">
        <v>196283.600653846</v>
      </c>
      <c r="D40" s="6">
        <f t="shared" si="30"/>
        <v>0.00240154935887628</v>
      </c>
      <c r="E40" s="60">
        <v>196283.600653846</v>
      </c>
      <c r="F40" s="6">
        <f t="shared" si="31"/>
        <v>0.004622788122307388</v>
      </c>
      <c r="G40" s="60">
        <v>5113.1</v>
      </c>
      <c r="H40" s="6">
        <f t="shared" si="32"/>
        <v>0.0009679096778513741</v>
      </c>
      <c r="I40" s="60">
        <v>332596.04</v>
      </c>
      <c r="J40" s="6">
        <f t="shared" si="33"/>
        <v>0.010922731487012421</v>
      </c>
      <c r="K40" s="39">
        <f t="shared" si="13"/>
        <v>730276.341307692</v>
      </c>
      <c r="L40" s="6">
        <f t="shared" si="34"/>
        <v>0.0045663792954983825</v>
      </c>
      <c r="M40" s="58"/>
      <c r="N40" s="67"/>
      <c r="O40">
        <f t="shared" si="29"/>
        <v>39</v>
      </c>
      <c r="P40" s="58">
        <v>33161</v>
      </c>
      <c r="Q40" s="60">
        <v>189898.028076995</v>
      </c>
      <c r="R40" s="6">
        <f t="shared" si="35"/>
        <v>0.0023234212438584655</v>
      </c>
      <c r="AB40">
        <f t="shared" si="27"/>
        <v>39</v>
      </c>
      <c r="AC40" s="58">
        <v>33181</v>
      </c>
      <c r="AD40" s="60">
        <v>175884.527815385</v>
      </c>
      <c r="AE40" s="6">
        <f t="shared" si="36"/>
        <v>0.0041423578096903705</v>
      </c>
      <c r="AP40">
        <f t="shared" si="28"/>
        <v>39</v>
      </c>
      <c r="AQ40" s="58">
        <v>33030</v>
      </c>
      <c r="AR40" s="60">
        <v>0</v>
      </c>
      <c r="AS40" s="6">
        <f t="shared" si="37"/>
        <v>0</v>
      </c>
      <c r="BC40">
        <f t="shared" si="26"/>
        <v>39</v>
      </c>
      <c r="BD40" s="58">
        <v>33174</v>
      </c>
      <c r="BE40" s="60">
        <v>263607.67</v>
      </c>
      <c r="BF40" s="6">
        <f t="shared" si="38"/>
        <v>0.008657095849147752</v>
      </c>
      <c r="BR40" s="58">
        <v>33154</v>
      </c>
      <c r="BS40" s="70">
        <v>710791.423207692</v>
      </c>
      <c r="BT40" s="6">
        <f t="shared" si="39"/>
        <v>0.004444541134668105</v>
      </c>
      <c r="CQ40">
        <v>33169</v>
      </c>
      <c r="CR40">
        <v>39400.0464</v>
      </c>
    </row>
    <row r="41" spans="2:96" ht="15">
      <c r="B41" s="58">
        <v>33145</v>
      </c>
      <c r="C41" s="60">
        <v>267854.999861538</v>
      </c>
      <c r="D41" s="6">
        <f t="shared" si="30"/>
        <v>0.0032772325402961704</v>
      </c>
      <c r="E41" s="60">
        <v>267854.999861538</v>
      </c>
      <c r="F41" s="6">
        <f t="shared" si="31"/>
        <v>0.006308407364323041</v>
      </c>
      <c r="G41" s="60">
        <v>0</v>
      </c>
      <c r="H41" s="6">
        <f t="shared" si="32"/>
        <v>0</v>
      </c>
      <c r="I41" s="60">
        <v>421600.6</v>
      </c>
      <c r="J41" s="6">
        <f t="shared" si="33"/>
        <v>0.013845715506905403</v>
      </c>
      <c r="K41" s="39">
        <f t="shared" si="13"/>
        <v>957310.599723076</v>
      </c>
      <c r="L41" s="6">
        <f t="shared" si="34"/>
        <v>0.005986012492351502</v>
      </c>
      <c r="M41" s="58"/>
      <c r="N41" s="67"/>
      <c r="O41">
        <f t="shared" si="29"/>
        <v>40</v>
      </c>
      <c r="P41" s="58">
        <v>33109</v>
      </c>
      <c r="Q41" s="60">
        <v>181893.4212</v>
      </c>
      <c r="R41" s="6">
        <f t="shared" si="35"/>
        <v>0.002225484083293507</v>
      </c>
      <c r="AB41">
        <f t="shared" si="27"/>
        <v>40</v>
      </c>
      <c r="AC41" s="58">
        <v>33183</v>
      </c>
      <c r="AD41" s="60">
        <v>170678.1445</v>
      </c>
      <c r="AE41" s="6">
        <f t="shared" si="36"/>
        <v>0.004019739277778547</v>
      </c>
      <c r="AP41">
        <f t="shared" si="28"/>
        <v>40</v>
      </c>
      <c r="AQ41" s="58">
        <v>33135</v>
      </c>
      <c r="AR41" s="60">
        <v>0</v>
      </c>
      <c r="AS41" s="6">
        <f t="shared" si="37"/>
        <v>0</v>
      </c>
      <c r="BC41">
        <f t="shared" si="26"/>
        <v>40</v>
      </c>
      <c r="BD41" s="58">
        <v>33157</v>
      </c>
      <c r="BE41" s="60">
        <v>235646.06</v>
      </c>
      <c r="BF41" s="6">
        <f t="shared" si="38"/>
        <v>0.007738813244296049</v>
      </c>
      <c r="BR41" s="58">
        <v>33175</v>
      </c>
      <c r="BS41" s="70">
        <v>706863.091199909</v>
      </c>
      <c r="BT41" s="6">
        <f t="shared" si="39"/>
        <v>0.004419977482618912</v>
      </c>
      <c r="CQ41">
        <v>33129</v>
      </c>
      <c r="CR41">
        <v>37173.9169384615</v>
      </c>
    </row>
    <row r="42" spans="2:96" ht="15">
      <c r="B42" s="58">
        <v>33146</v>
      </c>
      <c r="C42" s="60">
        <v>274855.8761</v>
      </c>
      <c r="D42" s="6">
        <f t="shared" si="30"/>
        <v>0.003362888956757069</v>
      </c>
      <c r="E42" s="60">
        <v>274855.8761</v>
      </c>
      <c r="F42" s="6">
        <f t="shared" si="31"/>
        <v>0.006473289032547482</v>
      </c>
      <c r="G42" s="60">
        <v>124621.34</v>
      </c>
      <c r="H42" s="6">
        <f t="shared" si="32"/>
        <v>0.02359081595368887</v>
      </c>
      <c r="I42" s="60">
        <v>728594.54</v>
      </c>
      <c r="J42" s="6">
        <f t="shared" si="33"/>
        <v>0.023927652666349643</v>
      </c>
      <c r="K42" s="39">
        <f t="shared" si="13"/>
        <v>1402927.6321999999</v>
      </c>
      <c r="L42" s="6">
        <f t="shared" si="34"/>
        <v>0.00877243220188266</v>
      </c>
      <c r="M42" s="58"/>
      <c r="N42" s="67"/>
      <c r="O42">
        <f t="shared" si="29"/>
        <v>41</v>
      </c>
      <c r="P42" s="58">
        <v>33181</v>
      </c>
      <c r="Q42" s="60">
        <v>175884.527815385</v>
      </c>
      <c r="R42" s="6">
        <f t="shared" si="35"/>
        <v>0.0021519646756236466</v>
      </c>
      <c r="AB42">
        <f t="shared" si="27"/>
        <v>41</v>
      </c>
      <c r="AC42" s="58">
        <v>33179</v>
      </c>
      <c r="AD42" s="60">
        <v>150680.279146154</v>
      </c>
      <c r="AE42" s="6">
        <f t="shared" si="36"/>
        <v>0.003548758033694414</v>
      </c>
      <c r="AP42">
        <f t="shared" si="28"/>
        <v>41</v>
      </c>
      <c r="AQ42" s="58">
        <v>33161</v>
      </c>
      <c r="AR42" s="60">
        <v>0</v>
      </c>
      <c r="AS42" s="6">
        <f t="shared" si="37"/>
        <v>0</v>
      </c>
      <c r="BC42">
        <f t="shared" si="26"/>
        <v>41</v>
      </c>
      <c r="BD42" s="58">
        <v>33177</v>
      </c>
      <c r="BE42" s="60">
        <v>226708.55</v>
      </c>
      <c r="BF42" s="6">
        <f t="shared" si="38"/>
        <v>0.0074452979580271915</v>
      </c>
      <c r="BR42" s="58">
        <v>33012</v>
      </c>
      <c r="BS42" s="70">
        <v>695943.3536</v>
      </c>
      <c r="BT42" s="6">
        <f t="shared" si="39"/>
        <v>0.004351696941579806</v>
      </c>
      <c r="CQ42">
        <v>33175</v>
      </c>
      <c r="CR42">
        <v>34324.0332</v>
      </c>
    </row>
    <row r="43" spans="2:96" ht="15">
      <c r="B43" s="58">
        <v>33147</v>
      </c>
      <c r="C43" s="60">
        <v>67972.5725</v>
      </c>
      <c r="D43" s="6">
        <f t="shared" si="30"/>
        <v>0.0008316511790326583</v>
      </c>
      <c r="E43" s="60">
        <v>67972.5725</v>
      </c>
      <c r="F43" s="6">
        <f t="shared" si="31"/>
        <v>0.0016008612015928029</v>
      </c>
      <c r="G43" s="60">
        <v>825.72</v>
      </c>
      <c r="H43" s="6">
        <f t="shared" si="32"/>
        <v>0.0001563087714293553</v>
      </c>
      <c r="I43" s="60">
        <v>0</v>
      </c>
      <c r="J43" s="6">
        <f t="shared" si="33"/>
        <v>0</v>
      </c>
      <c r="K43" s="39">
        <f t="shared" si="13"/>
        <v>136770.865</v>
      </c>
      <c r="L43" s="6">
        <f t="shared" si="34"/>
        <v>0.0008552209770962026</v>
      </c>
      <c r="M43" s="58"/>
      <c r="N43" s="67"/>
      <c r="O43">
        <f t="shared" si="29"/>
        <v>42</v>
      </c>
      <c r="P43" s="58">
        <v>33183</v>
      </c>
      <c r="Q43" s="60">
        <v>170678.1445</v>
      </c>
      <c r="R43" s="6">
        <f t="shared" si="35"/>
        <v>0.0020882640583969572</v>
      </c>
      <c r="AB43">
        <f t="shared" si="27"/>
        <v>42</v>
      </c>
      <c r="AC43" s="58">
        <v>33056</v>
      </c>
      <c r="AD43" s="60">
        <v>145997.414499634</v>
      </c>
      <c r="AE43" s="6">
        <f t="shared" si="36"/>
        <v>0.0034384691914569887</v>
      </c>
      <c r="AP43">
        <f t="shared" si="28"/>
        <v>42</v>
      </c>
      <c r="AQ43" s="58">
        <v>33181</v>
      </c>
      <c r="AR43" s="60">
        <v>0</v>
      </c>
      <c r="AS43" s="6">
        <f t="shared" si="37"/>
        <v>0</v>
      </c>
      <c r="BC43">
        <f t="shared" si="26"/>
        <v>42</v>
      </c>
      <c r="BD43" s="58">
        <v>33030</v>
      </c>
      <c r="BE43" s="60">
        <v>205037.41</v>
      </c>
      <c r="BF43" s="6">
        <f t="shared" si="38"/>
        <v>0.006733599637032587</v>
      </c>
      <c r="BR43" s="58">
        <v>33183</v>
      </c>
      <c r="BS43" s="70">
        <v>661104.929</v>
      </c>
      <c r="BT43" s="6">
        <f t="shared" si="39"/>
        <v>0.0041338541171645074</v>
      </c>
      <c r="CQ43">
        <v>33196</v>
      </c>
      <c r="CR43">
        <v>32790.63</v>
      </c>
    </row>
    <row r="44" spans="2:96" ht="15">
      <c r="B44" s="58">
        <v>33149</v>
      </c>
      <c r="C44" s="60">
        <v>1494254.97103846</v>
      </c>
      <c r="D44" s="6">
        <f t="shared" si="30"/>
        <v>0.01828235805610485</v>
      </c>
      <c r="E44" s="60">
        <v>1494254.97103846</v>
      </c>
      <c r="F44" s="6">
        <f t="shared" si="31"/>
        <v>0.03519205939164136</v>
      </c>
      <c r="G44" s="60">
        <v>411548.01</v>
      </c>
      <c r="H44" s="6">
        <f t="shared" si="32"/>
        <v>0.07790602604671805</v>
      </c>
      <c r="I44" s="60">
        <v>482529.51</v>
      </c>
      <c r="J44" s="6">
        <f t="shared" si="33"/>
        <v>0.015846671753186464</v>
      </c>
      <c r="K44" s="39">
        <f t="shared" si="13"/>
        <v>3882587.46207692</v>
      </c>
      <c r="L44" s="6">
        <f t="shared" si="34"/>
        <v>0.024277613824983044</v>
      </c>
      <c r="M44" s="58"/>
      <c r="N44" s="67"/>
      <c r="O44">
        <f t="shared" si="29"/>
        <v>43</v>
      </c>
      <c r="P44" s="58">
        <v>33179</v>
      </c>
      <c r="Q44" s="60">
        <v>150680.279146154</v>
      </c>
      <c r="R44" s="6">
        <f t="shared" si="35"/>
        <v>0.0018435881885869342</v>
      </c>
      <c r="AB44">
        <f t="shared" si="27"/>
        <v>43</v>
      </c>
      <c r="AC44" s="58">
        <v>33189</v>
      </c>
      <c r="AD44" s="60">
        <v>132240.1708</v>
      </c>
      <c r="AE44" s="6">
        <f t="shared" si="36"/>
        <v>0.003114464422039131</v>
      </c>
      <c r="AP44">
        <f t="shared" si="28"/>
        <v>43</v>
      </c>
      <c r="AQ44" s="58">
        <v>33183</v>
      </c>
      <c r="AR44" s="60">
        <v>0</v>
      </c>
      <c r="AS44" s="6">
        <f t="shared" si="37"/>
        <v>0</v>
      </c>
      <c r="BC44">
        <f t="shared" si="26"/>
        <v>43</v>
      </c>
      <c r="BD44" s="58">
        <v>33189</v>
      </c>
      <c r="BE44" s="60">
        <v>193984.42</v>
      </c>
      <c r="BF44" s="6">
        <f t="shared" si="38"/>
        <v>0.006370610222310051</v>
      </c>
      <c r="BR44" s="58">
        <v>33030</v>
      </c>
      <c r="BS44" s="70">
        <v>636354.4904</v>
      </c>
      <c r="BT44" s="6">
        <f t="shared" si="39"/>
        <v>0.003979090935073277</v>
      </c>
      <c r="CQ44">
        <v>33165</v>
      </c>
      <c r="CR44">
        <v>31745.669</v>
      </c>
    </row>
    <row r="45" spans="2:96" ht="15">
      <c r="B45" s="58">
        <v>33150</v>
      </c>
      <c r="C45" s="60">
        <v>191636.653238498</v>
      </c>
      <c r="D45" s="6">
        <f t="shared" si="30"/>
        <v>0.002344693495478188</v>
      </c>
      <c r="E45" s="60">
        <v>191636.653238498</v>
      </c>
      <c r="F45" s="6">
        <f t="shared" si="31"/>
        <v>0.004513345187466683</v>
      </c>
      <c r="G45" s="60">
        <v>1309.7</v>
      </c>
      <c r="H45" s="6">
        <f t="shared" si="32"/>
        <v>0.00024792617102774143</v>
      </c>
      <c r="I45" s="60">
        <v>0</v>
      </c>
      <c r="J45" s="6">
        <f t="shared" si="33"/>
        <v>0</v>
      </c>
      <c r="K45" s="39">
        <f t="shared" si="13"/>
        <v>384583.006476996</v>
      </c>
      <c r="L45" s="6">
        <f t="shared" si="34"/>
        <v>0.002404777176585465</v>
      </c>
      <c r="M45" s="58"/>
      <c r="N45" s="67"/>
      <c r="O45">
        <f t="shared" si="29"/>
        <v>44</v>
      </c>
      <c r="P45" s="58">
        <v>33056</v>
      </c>
      <c r="Q45" s="60">
        <v>145997.414499634</v>
      </c>
      <c r="R45" s="6">
        <f t="shared" si="35"/>
        <v>0.001786292874296325</v>
      </c>
      <c r="AB45">
        <f t="shared" si="27"/>
        <v>44</v>
      </c>
      <c r="AC45" s="58">
        <v>33014</v>
      </c>
      <c r="AD45" s="60">
        <v>131835.3599</v>
      </c>
      <c r="AE45" s="6">
        <f t="shared" si="36"/>
        <v>0.0031049304873952445</v>
      </c>
      <c r="AP45">
        <f t="shared" si="28"/>
        <v>44</v>
      </c>
      <c r="AQ45" s="58">
        <v>33179</v>
      </c>
      <c r="AR45" s="60">
        <v>0</v>
      </c>
      <c r="AS45" s="6">
        <f t="shared" si="37"/>
        <v>0</v>
      </c>
      <c r="BC45">
        <f t="shared" si="26"/>
        <v>44</v>
      </c>
      <c r="BD45" s="58">
        <v>33173</v>
      </c>
      <c r="BE45" s="60">
        <v>182942.62</v>
      </c>
      <c r="BF45" s="6">
        <f t="shared" si="38"/>
        <v>0.006007988296524963</v>
      </c>
      <c r="BR45" s="58">
        <v>33165</v>
      </c>
      <c r="BS45" s="70">
        <v>548539.123738462</v>
      </c>
      <c r="BT45" s="6">
        <f t="shared" si="39"/>
        <v>0.003429986096945365</v>
      </c>
      <c r="CQ45">
        <v>33030</v>
      </c>
      <c r="CR45">
        <v>31039.1836</v>
      </c>
    </row>
    <row r="46" spans="2:96" ht="15">
      <c r="B46" s="58">
        <v>33154</v>
      </c>
      <c r="C46" s="60">
        <v>317606.151653846</v>
      </c>
      <c r="D46" s="6">
        <f t="shared" si="30"/>
        <v>0.0038859428262913885</v>
      </c>
      <c r="E46" s="60">
        <v>317606.151653846</v>
      </c>
      <c r="F46" s="6">
        <f t="shared" si="31"/>
        <v>0.007480125392780183</v>
      </c>
      <c r="G46" s="60">
        <v>66597.37</v>
      </c>
      <c r="H46" s="6">
        <f t="shared" si="32"/>
        <v>0.012606880159286687</v>
      </c>
      <c r="I46" s="60">
        <v>8981.75</v>
      </c>
      <c r="J46" s="6">
        <f t="shared" si="33"/>
        <v>0.0002949681647847456</v>
      </c>
      <c r="K46" s="39">
        <f t="shared" si="13"/>
        <v>710791.423307692</v>
      </c>
      <c r="L46" s="6">
        <f t="shared" si="34"/>
        <v>0.004444541134932539</v>
      </c>
      <c r="M46" s="58"/>
      <c r="N46" s="67"/>
      <c r="O46">
        <f t="shared" si="29"/>
        <v>45</v>
      </c>
      <c r="P46" s="58">
        <v>33189</v>
      </c>
      <c r="Q46" s="60">
        <v>132240.1708</v>
      </c>
      <c r="R46" s="6">
        <f t="shared" si="35"/>
        <v>0.0016179716305617256</v>
      </c>
      <c r="AB46">
        <f t="shared" si="27"/>
        <v>45</v>
      </c>
      <c r="AC46" s="58">
        <v>33196</v>
      </c>
      <c r="AD46" s="60">
        <v>129999.725384615</v>
      </c>
      <c r="AE46" s="6">
        <f t="shared" si="36"/>
        <v>0.0030616984017479863</v>
      </c>
      <c r="AP46">
        <f t="shared" si="28"/>
        <v>45</v>
      </c>
      <c r="AQ46" s="58">
        <v>33189</v>
      </c>
      <c r="AR46" s="60">
        <v>0</v>
      </c>
      <c r="AS46" s="6">
        <f t="shared" si="37"/>
        <v>0</v>
      </c>
      <c r="BC46">
        <f t="shared" si="26"/>
        <v>45</v>
      </c>
      <c r="BD46" s="58">
        <v>33034</v>
      </c>
      <c r="BE46" s="60">
        <v>176735.75</v>
      </c>
      <c r="BF46" s="6">
        <f t="shared" si="38"/>
        <v>0.005804149506427545</v>
      </c>
      <c r="BR46" s="58">
        <v>33196</v>
      </c>
      <c r="BS46" s="71">
        <v>540837.950769231</v>
      </c>
      <c r="BT46" s="6">
        <f t="shared" si="39"/>
        <v>0.003381831070126843</v>
      </c>
      <c r="CQ46">
        <v>33183</v>
      </c>
      <c r="CR46">
        <v>31023.92</v>
      </c>
    </row>
    <row r="47" spans="2:96" ht="15">
      <c r="B47" s="58">
        <v>33155</v>
      </c>
      <c r="C47" s="60">
        <v>56612.422898902</v>
      </c>
      <c r="D47" s="6">
        <f t="shared" si="30"/>
        <v>0.0006926586197950256</v>
      </c>
      <c r="E47" s="60">
        <v>56612.422898902</v>
      </c>
      <c r="F47" s="6">
        <f t="shared" si="31"/>
        <v>0.0013333117758198157</v>
      </c>
      <c r="G47" s="60">
        <v>0</v>
      </c>
      <c r="H47" s="6">
        <f t="shared" si="32"/>
        <v>0</v>
      </c>
      <c r="I47" s="60">
        <v>603227.97</v>
      </c>
      <c r="J47" s="6">
        <f t="shared" si="33"/>
        <v>0.019810509895925355</v>
      </c>
      <c r="K47" s="39">
        <f t="shared" si="13"/>
        <v>716452.8157978039</v>
      </c>
      <c r="L47" s="6">
        <f t="shared" si="34"/>
        <v>0.00447994152241359</v>
      </c>
      <c r="M47" s="58"/>
      <c r="N47" s="67"/>
      <c r="O47">
        <f t="shared" si="29"/>
        <v>46</v>
      </c>
      <c r="P47" s="58">
        <v>33014</v>
      </c>
      <c r="Q47" s="60">
        <v>131835.3599</v>
      </c>
      <c r="R47" s="6">
        <f t="shared" si="35"/>
        <v>0.0016130187289738055</v>
      </c>
      <c r="AB47">
        <f t="shared" si="27"/>
        <v>46</v>
      </c>
      <c r="AC47" s="58">
        <v>33125</v>
      </c>
      <c r="AD47" s="60">
        <v>121104.3711</v>
      </c>
      <c r="AE47" s="6">
        <f t="shared" si="36"/>
        <v>0.0028521987899941064</v>
      </c>
      <c r="AP47">
        <f t="shared" si="28"/>
        <v>46</v>
      </c>
      <c r="AQ47" s="58">
        <v>33196</v>
      </c>
      <c r="AR47" s="60">
        <v>0</v>
      </c>
      <c r="AS47" s="6">
        <f t="shared" si="37"/>
        <v>0</v>
      </c>
      <c r="BC47">
        <f t="shared" si="26"/>
        <v>46</v>
      </c>
      <c r="BD47" s="58">
        <v>33015</v>
      </c>
      <c r="BE47" s="60">
        <v>163697.67</v>
      </c>
      <c r="BF47" s="6">
        <f t="shared" si="38"/>
        <v>0.005375968079654733</v>
      </c>
      <c r="BR47" s="58">
        <v>33109</v>
      </c>
      <c r="BS47" s="70">
        <v>532218.2824</v>
      </c>
      <c r="BT47" s="6">
        <f t="shared" si="39"/>
        <v>0.0033279327402041844</v>
      </c>
      <c r="CQ47">
        <v>33128</v>
      </c>
      <c r="CR47">
        <v>29915.1816</v>
      </c>
    </row>
    <row r="48" spans="2:96" ht="15">
      <c r="B48" s="58">
        <v>33156</v>
      </c>
      <c r="C48" s="60">
        <v>326144.2137</v>
      </c>
      <c r="D48" s="6">
        <f t="shared" si="30"/>
        <v>0.003990406863860924</v>
      </c>
      <c r="E48" s="60">
        <v>326144.2137</v>
      </c>
      <c r="F48" s="6">
        <f t="shared" si="31"/>
        <v>0.007681210209254946</v>
      </c>
      <c r="G48" s="60">
        <v>21244.93</v>
      </c>
      <c r="H48" s="6">
        <f t="shared" si="32"/>
        <v>0.0040216646168224745</v>
      </c>
      <c r="I48" s="60">
        <v>887893.85</v>
      </c>
      <c r="J48" s="6">
        <f t="shared" si="33"/>
        <v>0.02915917493341077</v>
      </c>
      <c r="K48" s="39">
        <f t="shared" si="13"/>
        <v>1561427.2074000002</v>
      </c>
      <c r="L48" s="6">
        <f t="shared" si="34"/>
        <v>0.009763521653366917</v>
      </c>
      <c r="M48" s="58"/>
      <c r="N48" s="67"/>
      <c r="O48">
        <f t="shared" si="29"/>
        <v>47</v>
      </c>
      <c r="P48" s="58">
        <v>33196</v>
      </c>
      <c r="Q48" s="60">
        <v>129999.725384615</v>
      </c>
      <c r="R48" s="6">
        <f t="shared" si="35"/>
        <v>0.0015905595582694308</v>
      </c>
      <c r="AB48">
        <f t="shared" si="27"/>
        <v>47</v>
      </c>
      <c r="AC48" s="58">
        <v>33175</v>
      </c>
      <c r="AD48" s="60">
        <v>117248.9106</v>
      </c>
      <c r="AE48" s="6">
        <f t="shared" si="36"/>
        <v>0.0027613966193285253</v>
      </c>
      <c r="AP48">
        <f t="shared" si="28"/>
        <v>47</v>
      </c>
      <c r="AQ48" s="58">
        <v>33125</v>
      </c>
      <c r="AR48" s="60">
        <v>0</v>
      </c>
      <c r="AS48" s="6">
        <f t="shared" si="37"/>
        <v>0</v>
      </c>
      <c r="BC48">
        <f t="shared" si="26"/>
        <v>47</v>
      </c>
      <c r="BD48" s="58">
        <v>33056</v>
      </c>
      <c r="BE48" s="60">
        <v>141417.43</v>
      </c>
      <c r="BF48" s="6">
        <f t="shared" si="38"/>
        <v>0.004644266406399112</v>
      </c>
      <c r="BR48" s="58">
        <v>33125</v>
      </c>
      <c r="BS48" s="70">
        <v>508618.712290844</v>
      </c>
      <c r="BT48" s="6">
        <f t="shared" si="39"/>
        <v>0.003180365877850558</v>
      </c>
      <c r="CQ48">
        <v>33154</v>
      </c>
      <c r="CR48">
        <v>28371.8006</v>
      </c>
    </row>
    <row r="49" spans="2:96" ht="15">
      <c r="B49" s="58">
        <v>33157</v>
      </c>
      <c r="C49" s="60">
        <v>58999.2067538461</v>
      </c>
      <c r="D49" s="6">
        <f t="shared" si="30"/>
        <v>0.0007218611574371072</v>
      </c>
      <c r="E49" s="60">
        <v>58999.2067538461</v>
      </c>
      <c r="F49" s="6">
        <f t="shared" si="31"/>
        <v>0.0013895242969799956</v>
      </c>
      <c r="G49" s="60">
        <v>0</v>
      </c>
      <c r="H49" s="6">
        <f t="shared" si="32"/>
        <v>0</v>
      </c>
      <c r="I49" s="60">
        <v>235646.06</v>
      </c>
      <c r="J49" s="6">
        <f t="shared" si="33"/>
        <v>0.007738813244296049</v>
      </c>
      <c r="K49" s="39">
        <f t="shared" si="13"/>
        <v>353644.4735076922</v>
      </c>
      <c r="L49" s="6">
        <f t="shared" si="34"/>
        <v>0.0022113201680629916</v>
      </c>
      <c r="M49" s="58"/>
      <c r="N49" s="67"/>
      <c r="O49">
        <f t="shared" si="29"/>
        <v>48</v>
      </c>
      <c r="P49" s="58">
        <v>33125</v>
      </c>
      <c r="Q49" s="60">
        <v>121104.3711</v>
      </c>
      <c r="R49" s="6">
        <f t="shared" si="35"/>
        <v>0.0014817240146578767</v>
      </c>
      <c r="AB49">
        <f t="shared" si="27"/>
        <v>48</v>
      </c>
      <c r="AC49" s="58">
        <v>33162</v>
      </c>
      <c r="AD49" s="60">
        <v>115150.055500093</v>
      </c>
      <c r="AE49" s="6">
        <f t="shared" si="36"/>
        <v>0.00271196527410165</v>
      </c>
      <c r="AP49">
        <f t="shared" si="28"/>
        <v>48</v>
      </c>
      <c r="AQ49" s="58">
        <v>33175</v>
      </c>
      <c r="AR49" s="60">
        <v>0</v>
      </c>
      <c r="AS49" s="6">
        <f t="shared" si="37"/>
        <v>0</v>
      </c>
      <c r="BC49">
        <f t="shared" si="26"/>
        <v>48</v>
      </c>
      <c r="BD49" s="58">
        <v>33182</v>
      </c>
      <c r="BE49" s="60">
        <v>116449.82</v>
      </c>
      <c r="BF49" s="6">
        <f t="shared" si="38"/>
        <v>0.0038243092598785272</v>
      </c>
      <c r="BR49" s="58">
        <v>33136</v>
      </c>
      <c r="BS49" s="70">
        <v>461213.242691942</v>
      </c>
      <c r="BT49" s="6">
        <f t="shared" si="39"/>
        <v>0.0028839419864511067</v>
      </c>
      <c r="CQ49">
        <v>33189</v>
      </c>
      <c r="CR49">
        <v>25871.586</v>
      </c>
    </row>
    <row r="50" spans="2:96" ht="15">
      <c r="B50" s="58">
        <v>33158</v>
      </c>
      <c r="C50" s="60">
        <v>2042.27</v>
      </c>
      <c r="D50" s="6">
        <f t="shared" si="30"/>
        <v>2.4987376392191527E-05</v>
      </c>
      <c r="E50" s="60">
        <v>2042.27</v>
      </c>
      <c r="F50" s="6">
        <f t="shared" si="31"/>
        <v>4.8098676950573464E-05</v>
      </c>
      <c r="G50" s="60">
        <v>0</v>
      </c>
      <c r="H50" s="6">
        <f t="shared" si="32"/>
        <v>0</v>
      </c>
      <c r="I50" s="60">
        <v>10422.62</v>
      </c>
      <c r="J50" s="6">
        <f t="shared" si="33"/>
        <v>0.000342287537912855</v>
      </c>
      <c r="K50" s="39">
        <f t="shared" si="13"/>
        <v>14507.16</v>
      </c>
      <c r="L50" s="6">
        <f t="shared" si="34"/>
        <v>9.071250335435803E-05</v>
      </c>
      <c r="M50" s="58"/>
      <c r="N50" s="67"/>
      <c r="O50">
        <f t="shared" si="29"/>
        <v>49</v>
      </c>
      <c r="P50" s="58">
        <v>33175</v>
      </c>
      <c r="Q50" s="60">
        <v>117248.9106</v>
      </c>
      <c r="R50" s="6">
        <f t="shared" si="35"/>
        <v>0.001434552072319828</v>
      </c>
      <c r="AB50">
        <f t="shared" si="27"/>
        <v>49</v>
      </c>
      <c r="AC50" s="58">
        <v>33187</v>
      </c>
      <c r="AD50" s="60">
        <v>89031.5395846154</v>
      </c>
      <c r="AE50" s="6">
        <f t="shared" si="36"/>
        <v>0.002096833063646143</v>
      </c>
      <c r="AP50">
        <f t="shared" si="28"/>
        <v>49</v>
      </c>
      <c r="AQ50" s="58">
        <v>33162</v>
      </c>
      <c r="AR50" s="60">
        <v>0</v>
      </c>
      <c r="AS50" s="6">
        <f t="shared" si="37"/>
        <v>0</v>
      </c>
      <c r="BC50">
        <f t="shared" si="26"/>
        <v>49</v>
      </c>
      <c r="BD50" s="58">
        <v>33018</v>
      </c>
      <c r="BE50" s="60">
        <v>111622.32</v>
      </c>
      <c r="BF50" s="6">
        <f t="shared" si="38"/>
        <v>0.003665770131590793</v>
      </c>
      <c r="BR50" s="58">
        <v>33189</v>
      </c>
      <c r="BS50" s="70">
        <v>458464.7616</v>
      </c>
      <c r="BT50" s="6">
        <f t="shared" si="39"/>
        <v>0.002866755879708476</v>
      </c>
      <c r="CQ50">
        <v>33177</v>
      </c>
      <c r="CR50">
        <v>20826.1574</v>
      </c>
    </row>
    <row r="51" spans="2:96" ht="15">
      <c r="B51" s="58">
        <v>33160</v>
      </c>
      <c r="C51" s="60">
        <v>3999550.70469729</v>
      </c>
      <c r="D51" s="6">
        <f t="shared" si="30"/>
        <v>0.048934900310892315</v>
      </c>
      <c r="E51" s="60">
        <v>3999550.70469729</v>
      </c>
      <c r="F51" s="6">
        <f t="shared" si="31"/>
        <v>0.09419572206058621</v>
      </c>
      <c r="G51" s="60">
        <v>538121</v>
      </c>
      <c r="H51" s="6">
        <f t="shared" si="32"/>
        <v>0.10186628928733239</v>
      </c>
      <c r="I51" s="60">
        <v>1077316.57</v>
      </c>
      <c r="J51" s="6">
        <f t="shared" si="33"/>
        <v>0.03537997512122881</v>
      </c>
      <c r="K51" s="39">
        <f t="shared" si="13"/>
        <v>9614538.979394581</v>
      </c>
      <c r="L51" s="6">
        <f t="shared" si="34"/>
        <v>0.060119203167190334</v>
      </c>
      <c r="M51" s="58"/>
      <c r="N51" s="67"/>
      <c r="O51">
        <f t="shared" si="29"/>
        <v>50</v>
      </c>
      <c r="P51" s="58">
        <v>33162</v>
      </c>
      <c r="Q51" s="60">
        <v>115150.055500093</v>
      </c>
      <c r="R51" s="6">
        <f t="shared" si="35"/>
        <v>0.0014088723716073625</v>
      </c>
      <c r="AB51">
        <f t="shared" si="27"/>
        <v>50</v>
      </c>
      <c r="AC51" s="58">
        <v>33177</v>
      </c>
      <c r="AD51" s="60">
        <v>81893.0611</v>
      </c>
      <c r="AE51" s="6">
        <f t="shared" si="36"/>
        <v>0.0019287106456748978</v>
      </c>
      <c r="AP51">
        <f t="shared" si="28"/>
        <v>50</v>
      </c>
      <c r="AQ51" s="58">
        <v>33187</v>
      </c>
      <c r="AR51" s="60">
        <v>0</v>
      </c>
      <c r="AS51" s="6">
        <f t="shared" si="37"/>
        <v>0</v>
      </c>
      <c r="BC51">
        <f t="shared" si="26"/>
        <v>50</v>
      </c>
      <c r="BD51" s="58">
        <v>33184</v>
      </c>
      <c r="BE51" s="60">
        <v>87647.54</v>
      </c>
      <c r="BF51" s="6">
        <f t="shared" si="38"/>
        <v>0.002878418350733162</v>
      </c>
      <c r="BR51" s="58">
        <v>33056</v>
      </c>
      <c r="BS51" s="70">
        <v>436155.468937913</v>
      </c>
      <c r="BT51" s="6">
        <f t="shared" si="39"/>
        <v>0.0027272570539143694</v>
      </c>
      <c r="CQ51">
        <v>33161</v>
      </c>
      <c r="CR51">
        <v>18523.8018</v>
      </c>
    </row>
    <row r="52" spans="2:96" ht="15">
      <c r="B52" s="58">
        <v>33161</v>
      </c>
      <c r="C52" s="60">
        <v>189898.028076995</v>
      </c>
      <c r="D52" s="6">
        <f t="shared" si="30"/>
        <v>0.0023234212438584655</v>
      </c>
      <c r="E52" s="60">
        <v>189898.028076995</v>
      </c>
      <c r="F52" s="6">
        <f t="shared" si="31"/>
        <v>0.0044723978249821585</v>
      </c>
      <c r="G52" s="60">
        <v>0</v>
      </c>
      <c r="H52" s="6">
        <f t="shared" si="32"/>
        <v>0</v>
      </c>
      <c r="I52" s="60">
        <v>32706.57</v>
      </c>
      <c r="J52" s="6">
        <f t="shared" si="33"/>
        <v>0.001074111050664271</v>
      </c>
      <c r="K52" s="39">
        <f t="shared" si="13"/>
        <v>412502.62615399</v>
      </c>
      <c r="L52" s="6">
        <f t="shared" si="34"/>
        <v>0.0025793570801366573</v>
      </c>
      <c r="M52" s="58"/>
      <c r="N52" s="67"/>
      <c r="O52">
        <f t="shared" si="29"/>
        <v>51</v>
      </c>
      <c r="P52" s="58">
        <v>33187</v>
      </c>
      <c r="Q52" s="60">
        <v>89031.5395846154</v>
      </c>
      <c r="R52" s="6">
        <f t="shared" si="35"/>
        <v>0.0010893097339612708</v>
      </c>
      <c r="AB52">
        <f t="shared" si="27"/>
        <v>51</v>
      </c>
      <c r="AC52" s="58">
        <v>33147</v>
      </c>
      <c r="AD52" s="60">
        <v>67972.5725</v>
      </c>
      <c r="AE52" s="6">
        <f t="shared" si="36"/>
        <v>0.0016008612015928024</v>
      </c>
      <c r="AP52">
        <f t="shared" si="28"/>
        <v>51</v>
      </c>
      <c r="AQ52" s="58">
        <v>33177</v>
      </c>
      <c r="AR52" s="60">
        <v>0</v>
      </c>
      <c r="AS52" s="6">
        <f t="shared" si="37"/>
        <v>0</v>
      </c>
      <c r="BC52">
        <f t="shared" si="26"/>
        <v>51</v>
      </c>
      <c r="BD52" s="58">
        <v>33141</v>
      </c>
      <c r="BE52" s="60">
        <v>86953.16</v>
      </c>
      <c r="BF52" s="6">
        <f t="shared" si="38"/>
        <v>0.002855614332110596</v>
      </c>
      <c r="BR52" s="58">
        <v>33161</v>
      </c>
      <c r="BS52" s="70">
        <v>412502.626000144</v>
      </c>
      <c r="BT52" s="6">
        <f t="shared" si="39"/>
        <v>0.00257935707938409</v>
      </c>
      <c r="CQ52">
        <v>33157</v>
      </c>
      <c r="CR52">
        <v>17157.7392</v>
      </c>
    </row>
    <row r="53" spans="2:96" ht="15">
      <c r="B53" s="58">
        <v>33162</v>
      </c>
      <c r="C53" s="60">
        <v>115150.055500093</v>
      </c>
      <c r="D53" s="6">
        <f t="shared" si="30"/>
        <v>0.0014088723716073625</v>
      </c>
      <c r="E53" s="60">
        <v>115150.055500093</v>
      </c>
      <c r="F53" s="6">
        <f t="shared" si="31"/>
        <v>0.002711965274101651</v>
      </c>
      <c r="G53" s="60">
        <v>0</v>
      </c>
      <c r="H53" s="6">
        <f t="shared" si="32"/>
        <v>0</v>
      </c>
      <c r="I53" s="60">
        <v>57245.48</v>
      </c>
      <c r="J53" s="6">
        <f t="shared" si="33"/>
        <v>0.0018799893314578849</v>
      </c>
      <c r="K53" s="39">
        <f t="shared" si="13"/>
        <v>287545.591000186</v>
      </c>
      <c r="L53" s="6">
        <f t="shared" si="34"/>
        <v>0.0017980073555496205</v>
      </c>
      <c r="M53" s="58"/>
      <c r="N53" s="67"/>
      <c r="O53">
        <f t="shared" si="29"/>
        <v>52</v>
      </c>
      <c r="P53" s="58">
        <v>33177</v>
      </c>
      <c r="Q53" s="60">
        <v>81893.0611</v>
      </c>
      <c r="R53" s="6">
        <f t="shared" si="35"/>
        <v>0.0010019697403450272</v>
      </c>
      <c r="AB53">
        <f t="shared" si="27"/>
        <v>52</v>
      </c>
      <c r="AC53" s="58">
        <v>33128</v>
      </c>
      <c r="AD53" s="60">
        <v>66278.2982</v>
      </c>
      <c r="AE53" s="6">
        <f t="shared" si="36"/>
        <v>0.0015609583717900053</v>
      </c>
      <c r="AP53">
        <f t="shared" si="28"/>
        <v>52</v>
      </c>
      <c r="AQ53" s="58">
        <v>33128</v>
      </c>
      <c r="AR53" s="60">
        <v>0</v>
      </c>
      <c r="AS53" s="6">
        <f t="shared" si="37"/>
        <v>0</v>
      </c>
      <c r="BC53">
        <f t="shared" si="26"/>
        <v>52</v>
      </c>
      <c r="BD53" s="58">
        <v>33136</v>
      </c>
      <c r="BE53" s="60">
        <v>67470.23</v>
      </c>
      <c r="BF53" s="6">
        <f t="shared" si="38"/>
        <v>0.002215778653458923</v>
      </c>
      <c r="BR53" s="58">
        <v>33177</v>
      </c>
      <c r="BS53" s="70">
        <v>390494.6722</v>
      </c>
      <c r="BT53" s="6">
        <f t="shared" si="39"/>
        <v>0.0024417425095385648</v>
      </c>
      <c r="CQ53">
        <v>33125</v>
      </c>
      <c r="CR53">
        <v>16409.405</v>
      </c>
    </row>
    <row r="54" spans="2:96" ht="15">
      <c r="B54" s="58">
        <v>33165</v>
      </c>
      <c r="C54" s="60">
        <v>56901.1771</v>
      </c>
      <c r="D54" s="6">
        <f t="shared" si="30"/>
        <v>0.0006961915561392221</v>
      </c>
      <c r="E54" s="60">
        <v>56901.1771</v>
      </c>
      <c r="F54" s="6">
        <f t="shared" si="31"/>
        <v>0.0013401123923086902</v>
      </c>
      <c r="G54" s="60">
        <v>0</v>
      </c>
      <c r="H54" s="6">
        <f t="shared" si="32"/>
        <v>0</v>
      </c>
      <c r="I54" s="60">
        <v>434736.77</v>
      </c>
      <c r="J54" s="6">
        <f t="shared" si="33"/>
        <v>0.014277118291129017</v>
      </c>
      <c r="K54" s="39">
        <f t="shared" si="13"/>
        <v>548539.1242</v>
      </c>
      <c r="L54" s="6">
        <f t="shared" si="34"/>
        <v>0.003429986099552849</v>
      </c>
      <c r="M54" s="58"/>
      <c r="N54" s="67"/>
      <c r="O54">
        <f t="shared" si="29"/>
        <v>53</v>
      </c>
      <c r="P54" s="58">
        <v>33147</v>
      </c>
      <c r="Q54" s="60">
        <v>67972.5725</v>
      </c>
      <c r="R54" s="6">
        <f t="shared" si="35"/>
        <v>0.0008316511790326583</v>
      </c>
      <c r="AB54">
        <f t="shared" si="27"/>
        <v>53</v>
      </c>
      <c r="AC54" s="58">
        <v>33157</v>
      </c>
      <c r="AD54" s="60">
        <v>58999.2067538461</v>
      </c>
      <c r="AE54" s="6">
        <f t="shared" si="36"/>
        <v>0.0013895242969799951</v>
      </c>
      <c r="AP54">
        <f t="shared" si="28"/>
        <v>53</v>
      </c>
      <c r="AQ54" s="58">
        <v>33157</v>
      </c>
      <c r="AR54" s="60">
        <v>0</v>
      </c>
      <c r="AS54" s="6">
        <f t="shared" si="37"/>
        <v>0</v>
      </c>
      <c r="BC54">
        <f t="shared" si="26"/>
        <v>53</v>
      </c>
      <c r="BD54" s="58">
        <v>33010</v>
      </c>
      <c r="BE54" s="60">
        <v>64073.93</v>
      </c>
      <c r="BF54" s="6">
        <f t="shared" si="38"/>
        <v>0.002104241327430206</v>
      </c>
      <c r="BR54" s="58">
        <v>33150</v>
      </c>
      <c r="BS54" s="70">
        <v>384583.006292383</v>
      </c>
      <c r="BT54" s="6">
        <f t="shared" si="39"/>
        <v>0.002404777175626339</v>
      </c>
      <c r="CQ54">
        <v>33174</v>
      </c>
      <c r="CR54">
        <v>16344.9112</v>
      </c>
    </row>
    <row r="55" spans="2:96" ht="15">
      <c r="B55" s="58">
        <v>33166</v>
      </c>
      <c r="C55" s="60">
        <v>2732768.78872308</v>
      </c>
      <c r="D55" s="6">
        <f t="shared" si="30"/>
        <v>0.03343569768769895</v>
      </c>
      <c r="E55" s="60">
        <v>2732768.78872308</v>
      </c>
      <c r="F55" s="6">
        <f t="shared" si="31"/>
        <v>0.06436101159464781</v>
      </c>
      <c r="G55" s="60">
        <v>64793.67</v>
      </c>
      <c r="H55" s="6">
        <f t="shared" si="32"/>
        <v>0.012265439802958722</v>
      </c>
      <c r="I55" s="60">
        <v>421811.52</v>
      </c>
      <c r="J55" s="6">
        <f t="shared" si="33"/>
        <v>0.01385264229570674</v>
      </c>
      <c r="K55" s="39">
        <f t="shared" si="13"/>
        <v>5952142.76744616</v>
      </c>
      <c r="L55" s="6">
        <f t="shared" si="34"/>
        <v>0.037218433570566374</v>
      </c>
      <c r="M55" s="58"/>
      <c r="N55" s="67"/>
      <c r="O55">
        <f t="shared" si="29"/>
        <v>54</v>
      </c>
      <c r="P55" s="58">
        <v>33128</v>
      </c>
      <c r="Q55" s="60">
        <v>66278.2982</v>
      </c>
      <c r="R55" s="6">
        <f t="shared" si="35"/>
        <v>0.0008109215646106099</v>
      </c>
      <c r="AB55">
        <f t="shared" si="27"/>
        <v>54</v>
      </c>
      <c r="AC55" s="58">
        <v>33165</v>
      </c>
      <c r="AD55" s="60">
        <v>56901.1771</v>
      </c>
      <c r="AE55" s="6">
        <f t="shared" si="36"/>
        <v>0.0013401123923086897</v>
      </c>
      <c r="AP55">
        <f t="shared" si="28"/>
        <v>54</v>
      </c>
      <c r="AQ55" s="58">
        <v>33165</v>
      </c>
      <c r="AR55" s="60">
        <v>0</v>
      </c>
      <c r="AS55" s="6">
        <f t="shared" si="37"/>
        <v>0</v>
      </c>
      <c r="BC55">
        <f t="shared" si="26"/>
        <v>54</v>
      </c>
      <c r="BD55" s="58">
        <v>33032</v>
      </c>
      <c r="BE55" s="60">
        <v>63981.87</v>
      </c>
      <c r="BF55" s="6">
        <f t="shared" si="38"/>
        <v>0.0021012180002111134</v>
      </c>
      <c r="BR55" s="58">
        <v>33157</v>
      </c>
      <c r="BS55" s="70">
        <v>353644.473338461</v>
      </c>
      <c r="BT55" s="6">
        <f t="shared" si="39"/>
        <v>0.00221132016718434</v>
      </c>
      <c r="CQ55">
        <v>33056</v>
      </c>
      <c r="CR55">
        <v>15332.1418</v>
      </c>
    </row>
    <row r="56" spans="2:96" ht="15">
      <c r="B56" s="58">
        <v>33167</v>
      </c>
      <c r="C56" s="60">
        <v>9697.4154</v>
      </c>
      <c r="D56" s="6">
        <f t="shared" si="30"/>
        <v>0.00011864884105981803</v>
      </c>
      <c r="E56" s="60">
        <v>9697.4154</v>
      </c>
      <c r="F56" s="6">
        <f t="shared" si="31"/>
        <v>0.00022838941500394962</v>
      </c>
      <c r="G56" s="60">
        <v>0</v>
      </c>
      <c r="H56" s="6">
        <f t="shared" si="32"/>
        <v>0</v>
      </c>
      <c r="I56" s="60">
        <v>0</v>
      </c>
      <c r="J56" s="6">
        <f t="shared" si="33"/>
        <v>0</v>
      </c>
      <c r="K56" s="39">
        <f t="shared" si="13"/>
        <v>19394.8308</v>
      </c>
      <c r="L56" s="6">
        <f t="shared" si="34"/>
        <v>0.00012127485007418448</v>
      </c>
      <c r="M56" s="58"/>
      <c r="N56" s="67"/>
      <c r="O56">
        <f t="shared" si="29"/>
        <v>55</v>
      </c>
      <c r="P56" s="58">
        <v>33157</v>
      </c>
      <c r="Q56" s="60">
        <v>58999.2067538461</v>
      </c>
      <c r="R56" s="6">
        <f t="shared" si="35"/>
        <v>0.0007218611574371072</v>
      </c>
      <c r="AB56">
        <f t="shared" si="27"/>
        <v>55</v>
      </c>
      <c r="AC56" s="58">
        <v>33155</v>
      </c>
      <c r="AD56" s="60">
        <v>56612.422898902</v>
      </c>
      <c r="AE56" s="6">
        <f t="shared" si="36"/>
        <v>0.0013333117758198153</v>
      </c>
      <c r="AP56">
        <f t="shared" si="28"/>
        <v>55</v>
      </c>
      <c r="AQ56" s="58">
        <v>33155</v>
      </c>
      <c r="AR56" s="60">
        <v>0</v>
      </c>
      <c r="AS56" s="6">
        <f t="shared" si="37"/>
        <v>0</v>
      </c>
      <c r="BC56">
        <f t="shared" si="26"/>
        <v>55</v>
      </c>
      <c r="BD56" s="58">
        <v>33162</v>
      </c>
      <c r="BE56" s="60">
        <v>57245.48</v>
      </c>
      <c r="BF56" s="6">
        <f t="shared" si="38"/>
        <v>0.0018799893314578849</v>
      </c>
      <c r="BR56" s="58">
        <v>33179</v>
      </c>
      <c r="BS56" s="70">
        <v>305540.268338462</v>
      </c>
      <c r="BT56" s="6">
        <f t="shared" si="39"/>
        <v>0.0019105271203181417</v>
      </c>
      <c r="CQ56">
        <v>33179</v>
      </c>
      <c r="CR56">
        <v>15063.5102</v>
      </c>
    </row>
    <row r="57" spans="2:96" ht="15">
      <c r="B57" s="58">
        <v>33168</v>
      </c>
      <c r="C57" s="60">
        <v>44668.782</v>
      </c>
      <c r="D57" s="6">
        <f t="shared" si="30"/>
        <v>0.0005465269865467102</v>
      </c>
      <c r="E57" s="60">
        <v>44668.782</v>
      </c>
      <c r="F57" s="6">
        <f t="shared" si="31"/>
        <v>0.0010520202104489567</v>
      </c>
      <c r="G57" s="60">
        <v>0</v>
      </c>
      <c r="H57" s="6">
        <f t="shared" si="32"/>
        <v>0</v>
      </c>
      <c r="I57" s="60">
        <v>0</v>
      </c>
      <c r="J57" s="6">
        <f t="shared" si="33"/>
        <v>0</v>
      </c>
      <c r="K57" s="39">
        <f t="shared" si="13"/>
        <v>89337.564</v>
      </c>
      <c r="L57" s="6">
        <f t="shared" si="34"/>
        <v>0.000558623057443371</v>
      </c>
      <c r="M57" s="58"/>
      <c r="N57" s="67"/>
      <c r="O57">
        <f t="shared" si="29"/>
        <v>56</v>
      </c>
      <c r="P57" s="58">
        <v>33165</v>
      </c>
      <c r="Q57" s="60">
        <v>56901.1771</v>
      </c>
      <c r="R57" s="6">
        <f t="shared" si="35"/>
        <v>0.0006961915561392221</v>
      </c>
      <c r="AB57">
        <f t="shared" si="27"/>
        <v>56</v>
      </c>
      <c r="AC57" s="58">
        <v>33168</v>
      </c>
      <c r="AD57" s="60">
        <v>44668.782</v>
      </c>
      <c r="AE57" s="6">
        <f t="shared" si="36"/>
        <v>0.0010520202104489563</v>
      </c>
      <c r="AP57">
        <f t="shared" si="28"/>
        <v>56</v>
      </c>
      <c r="AQ57" s="58">
        <v>33168</v>
      </c>
      <c r="AR57" s="60">
        <v>0</v>
      </c>
      <c r="AS57" s="6">
        <f t="shared" si="37"/>
        <v>0</v>
      </c>
      <c r="BC57">
        <f t="shared" si="26"/>
        <v>56</v>
      </c>
      <c r="BD57" s="58">
        <v>33129</v>
      </c>
      <c r="BE57" s="60">
        <v>51868.67</v>
      </c>
      <c r="BF57" s="6">
        <f t="shared" si="38"/>
        <v>0.0017034104044006556</v>
      </c>
      <c r="BR57" s="58">
        <v>33174</v>
      </c>
      <c r="BS57" s="70">
        <v>293298.8308</v>
      </c>
      <c r="BT57" s="6">
        <f t="shared" si="39"/>
        <v>0.0018339820595440098</v>
      </c>
      <c r="CQ57">
        <v>33150</v>
      </c>
      <c r="CR57">
        <v>14099.2132</v>
      </c>
    </row>
    <row r="58" spans="2:96" ht="15">
      <c r="B58" s="58">
        <v>33169</v>
      </c>
      <c r="C58" s="60">
        <v>247212.0904</v>
      </c>
      <c r="D58" s="6">
        <f t="shared" si="30"/>
        <v>0.0030246644917299266</v>
      </c>
      <c r="E58" s="60">
        <v>247212.0904</v>
      </c>
      <c r="F58" s="6">
        <f t="shared" si="31"/>
        <v>0.005822234314965976</v>
      </c>
      <c r="G58" s="60">
        <v>0</v>
      </c>
      <c r="H58" s="6">
        <f t="shared" si="32"/>
        <v>0</v>
      </c>
      <c r="I58" s="60">
        <v>456346.35</v>
      </c>
      <c r="J58" s="6">
        <f t="shared" si="33"/>
        <v>0.014986794930355127</v>
      </c>
      <c r="K58" s="39">
        <f t="shared" si="13"/>
        <v>950770.5308</v>
      </c>
      <c r="L58" s="6">
        <f t="shared" si="34"/>
        <v>0.005945117787659318</v>
      </c>
      <c r="M58" s="58"/>
      <c r="N58" s="67"/>
      <c r="O58">
        <f t="shared" si="29"/>
        <v>57</v>
      </c>
      <c r="P58" s="58">
        <v>33155</v>
      </c>
      <c r="Q58" s="60">
        <v>56612.422898902</v>
      </c>
      <c r="R58" s="6">
        <f t="shared" si="35"/>
        <v>0.0006926586197950256</v>
      </c>
      <c r="AB58">
        <f t="shared" si="27"/>
        <v>57</v>
      </c>
      <c r="AC58" s="58">
        <v>33170</v>
      </c>
      <c r="AD58" s="60">
        <v>34026.5131</v>
      </c>
      <c r="AE58" s="6">
        <f t="shared" si="36"/>
        <v>0.0008013780065081284</v>
      </c>
      <c r="AP58">
        <f t="shared" si="28"/>
        <v>57</v>
      </c>
      <c r="AQ58" s="58">
        <v>33170</v>
      </c>
      <c r="AR58" s="60">
        <v>0</v>
      </c>
      <c r="AS58" s="6">
        <f t="shared" si="37"/>
        <v>0</v>
      </c>
      <c r="BC58">
        <f t="shared" si="26"/>
        <v>57</v>
      </c>
      <c r="BD58" s="58">
        <v>33013</v>
      </c>
      <c r="BE58" s="60">
        <v>50481.25</v>
      </c>
      <c r="BF58" s="6">
        <f t="shared" si="38"/>
        <v>0.0016578463738736813</v>
      </c>
      <c r="BR58" s="58">
        <v>33162</v>
      </c>
      <c r="BS58" s="70">
        <v>287545.590938648</v>
      </c>
      <c r="BT58" s="6">
        <f t="shared" si="39"/>
        <v>0.0017980073553108106</v>
      </c>
      <c r="CQ58">
        <v>33015</v>
      </c>
      <c r="CR58">
        <v>12707.751</v>
      </c>
    </row>
    <row r="59" spans="2:96" ht="15">
      <c r="B59" s="58">
        <v>33170</v>
      </c>
      <c r="C59" s="60">
        <v>34026.5131</v>
      </c>
      <c r="D59" s="6">
        <f t="shared" si="30"/>
        <v>0.0004163177690234571</v>
      </c>
      <c r="E59" s="60">
        <v>34026.5131</v>
      </c>
      <c r="F59" s="6">
        <f t="shared" si="31"/>
        <v>0.0008013780065081287</v>
      </c>
      <c r="G59" s="60">
        <v>0</v>
      </c>
      <c r="H59" s="6">
        <f t="shared" si="32"/>
        <v>0</v>
      </c>
      <c r="I59" s="60">
        <v>0</v>
      </c>
      <c r="J59" s="6">
        <f t="shared" si="33"/>
        <v>0</v>
      </c>
      <c r="K59" s="39">
        <f t="shared" si="13"/>
        <v>68053.0262</v>
      </c>
      <c r="L59" s="6">
        <f t="shared" si="34"/>
        <v>0.0004255319695544623</v>
      </c>
      <c r="M59" s="58"/>
      <c r="N59" s="67"/>
      <c r="O59">
        <f t="shared" si="29"/>
        <v>58</v>
      </c>
      <c r="P59" s="58">
        <v>33168</v>
      </c>
      <c r="Q59" s="60">
        <v>44668.782</v>
      </c>
      <c r="R59" s="6">
        <f t="shared" si="35"/>
        <v>0.0005465269865467102</v>
      </c>
      <c r="AB59">
        <f t="shared" si="27"/>
        <v>58</v>
      </c>
      <c r="AC59" s="58">
        <v>33032</v>
      </c>
      <c r="AD59" s="60">
        <v>26517.8069692308</v>
      </c>
      <c r="AE59" s="6">
        <f t="shared" si="36"/>
        <v>0.0006245361440214553</v>
      </c>
      <c r="AP59">
        <f t="shared" si="28"/>
        <v>58</v>
      </c>
      <c r="AQ59" s="58">
        <v>33032</v>
      </c>
      <c r="AR59" s="60">
        <v>0</v>
      </c>
      <c r="AS59" s="6">
        <f t="shared" si="37"/>
        <v>0</v>
      </c>
      <c r="BC59">
        <f t="shared" si="26"/>
        <v>58</v>
      </c>
      <c r="BD59" s="58">
        <v>33299</v>
      </c>
      <c r="BE59" s="60">
        <v>39748.24</v>
      </c>
      <c r="BF59" s="6">
        <f t="shared" si="38"/>
        <v>0.0013053653693571535</v>
      </c>
      <c r="BR59" s="58">
        <v>33173</v>
      </c>
      <c r="BS59" s="70">
        <v>217600.421615385</v>
      </c>
      <c r="BT59" s="6">
        <f t="shared" si="39"/>
        <v>0.0013606439149563383</v>
      </c>
      <c r="CQ59">
        <v>33173</v>
      </c>
      <c r="CR59">
        <v>12206.0562</v>
      </c>
    </row>
    <row r="60" spans="2:96" ht="15">
      <c r="B60" s="58">
        <v>33171</v>
      </c>
      <c r="C60" s="60">
        <v>737.62</v>
      </c>
      <c r="D60" s="6">
        <f t="shared" si="30"/>
        <v>9.024853997957329E-06</v>
      </c>
      <c r="E60" s="60">
        <v>737.62</v>
      </c>
      <c r="F60" s="6">
        <f t="shared" si="31"/>
        <v>1.7372113428822828E-05</v>
      </c>
      <c r="G60" s="60">
        <v>0</v>
      </c>
      <c r="H60" s="6">
        <f t="shared" si="32"/>
        <v>0</v>
      </c>
      <c r="I60" s="60">
        <v>0</v>
      </c>
      <c r="J60" s="6">
        <f t="shared" si="33"/>
        <v>0</v>
      </c>
      <c r="K60" s="39">
        <f t="shared" si="13"/>
        <v>1475.24</v>
      </c>
      <c r="L60" s="6">
        <f t="shared" si="34"/>
        <v>9.224597608938147E-06</v>
      </c>
      <c r="M60" s="58"/>
      <c r="N60" s="67"/>
      <c r="O60">
        <f t="shared" si="29"/>
        <v>59</v>
      </c>
      <c r="P60" s="58">
        <v>33170</v>
      </c>
      <c r="Q60" s="60">
        <v>34026.5131</v>
      </c>
      <c r="R60" s="6">
        <f t="shared" si="35"/>
        <v>0.0004163177690234571</v>
      </c>
      <c r="AB60">
        <f t="shared" si="27"/>
        <v>59</v>
      </c>
      <c r="AC60" s="58">
        <v>33173</v>
      </c>
      <c r="AD60" s="60">
        <v>17328.9006846154</v>
      </c>
      <c r="AE60" s="6">
        <f t="shared" si="36"/>
        <v>0.0004081229200536106</v>
      </c>
      <c r="AP60">
        <f t="shared" si="28"/>
        <v>59</v>
      </c>
      <c r="AQ60" s="58">
        <v>33173</v>
      </c>
      <c r="AR60" s="60">
        <v>0</v>
      </c>
      <c r="AS60" s="6">
        <f t="shared" si="37"/>
        <v>0</v>
      </c>
      <c r="BC60">
        <f t="shared" si="26"/>
        <v>59</v>
      </c>
      <c r="BD60" s="58">
        <v>33161</v>
      </c>
      <c r="BE60" s="60">
        <v>32706.57</v>
      </c>
      <c r="BF60" s="6">
        <f t="shared" si="38"/>
        <v>0.001074111050664271</v>
      </c>
      <c r="BR60" s="58">
        <v>33187</v>
      </c>
      <c r="BS60" s="70">
        <v>192608.479107692</v>
      </c>
      <c r="BT60" s="6">
        <f t="shared" si="39"/>
        <v>0.001204370621717338</v>
      </c>
      <c r="CQ60">
        <v>33187</v>
      </c>
      <c r="CR60">
        <v>10792.2416</v>
      </c>
    </row>
    <row r="61" spans="2:96" ht="15">
      <c r="B61" s="58">
        <v>33172</v>
      </c>
      <c r="C61" s="60">
        <v>1694428.4455</v>
      </c>
      <c r="D61" s="6">
        <f t="shared" si="30"/>
        <v>0.020731500407558494</v>
      </c>
      <c r="E61" s="60">
        <v>1694428.4455</v>
      </c>
      <c r="F61" s="6">
        <f t="shared" si="31"/>
        <v>0.03990646017224308</v>
      </c>
      <c r="G61" s="60">
        <v>58621.31</v>
      </c>
      <c r="H61" s="6">
        <f t="shared" si="32"/>
        <v>0.011097012238627356</v>
      </c>
      <c r="I61" s="60">
        <v>1281346.49</v>
      </c>
      <c r="J61" s="6">
        <f t="shared" si="33"/>
        <v>0.042080487945965465</v>
      </c>
      <c r="K61" s="39">
        <f t="shared" si="13"/>
        <v>4728824.691</v>
      </c>
      <c r="L61" s="6">
        <f t="shared" si="34"/>
        <v>0.029569090410839095</v>
      </c>
      <c r="M61" s="58"/>
      <c r="N61" s="67"/>
      <c r="O61">
        <f t="shared" si="29"/>
        <v>60</v>
      </c>
      <c r="P61" s="58">
        <v>33032</v>
      </c>
      <c r="Q61" s="60">
        <v>26517.8069692308</v>
      </c>
      <c r="R61" s="6">
        <f t="shared" si="35"/>
        <v>0.0003244480033666703</v>
      </c>
      <c r="AB61">
        <f t="shared" si="27"/>
        <v>60</v>
      </c>
      <c r="AC61" s="58">
        <v>33185</v>
      </c>
      <c r="AD61" s="60">
        <v>16900.5878</v>
      </c>
      <c r="AE61" s="6">
        <f t="shared" si="36"/>
        <v>0.0003980354766348244</v>
      </c>
      <c r="AP61">
        <f t="shared" si="28"/>
        <v>60</v>
      </c>
      <c r="AQ61" s="58">
        <v>33185</v>
      </c>
      <c r="AR61" s="60">
        <v>0</v>
      </c>
      <c r="AS61" s="6">
        <f t="shared" si="37"/>
        <v>0</v>
      </c>
      <c r="BC61">
        <f t="shared" si="26"/>
        <v>60</v>
      </c>
      <c r="BD61" s="58">
        <v>33193</v>
      </c>
      <c r="BE61" s="60">
        <v>31385.7</v>
      </c>
      <c r="BF61" s="6">
        <f t="shared" si="38"/>
        <v>0.0010307325776696735</v>
      </c>
      <c r="BR61" s="58">
        <v>33015</v>
      </c>
      <c r="BS61" s="70">
        <v>180251.1522</v>
      </c>
      <c r="BT61" s="6">
        <f t="shared" si="39"/>
        <v>0.0011271009108534667</v>
      </c>
      <c r="CQ61">
        <v>33147</v>
      </c>
      <c r="CR61">
        <v>10768.8866</v>
      </c>
    </row>
    <row r="62" spans="2:96" ht="15">
      <c r="B62" s="58">
        <v>33173</v>
      </c>
      <c r="C62" s="60">
        <v>17328.9006846154</v>
      </c>
      <c r="D62" s="6">
        <f t="shared" si="30"/>
        <v>0.00021202082186458718</v>
      </c>
      <c r="E62" s="60">
        <v>17328.9006846154</v>
      </c>
      <c r="F62" s="6">
        <f t="shared" si="31"/>
        <v>0.0004081229200536107</v>
      </c>
      <c r="G62" s="60">
        <v>0</v>
      </c>
      <c r="H62" s="6">
        <f t="shared" si="32"/>
        <v>0</v>
      </c>
      <c r="I62" s="60">
        <v>182942.62</v>
      </c>
      <c r="J62" s="6">
        <f t="shared" si="33"/>
        <v>0.006007988296524963</v>
      </c>
      <c r="K62" s="39">
        <f t="shared" si="13"/>
        <v>217600.42136923078</v>
      </c>
      <c r="L62" s="6">
        <f t="shared" si="34"/>
        <v>0.0013606439133066752</v>
      </c>
      <c r="M62" s="58"/>
      <c r="N62" s="67"/>
      <c r="O62">
        <f t="shared" si="29"/>
        <v>61</v>
      </c>
      <c r="P62" s="58">
        <v>33173</v>
      </c>
      <c r="Q62" s="60">
        <v>17328.9006846154</v>
      </c>
      <c r="R62" s="6">
        <f t="shared" si="35"/>
        <v>0.00021202082186458718</v>
      </c>
      <c r="AB62">
        <f t="shared" si="27"/>
        <v>61</v>
      </c>
      <c r="AC62" s="58">
        <v>33018</v>
      </c>
      <c r="AD62" s="60">
        <v>16677.2841</v>
      </c>
      <c r="AE62" s="6">
        <f t="shared" si="36"/>
        <v>0.0003927763225914473</v>
      </c>
      <c r="AP62">
        <f t="shared" si="28"/>
        <v>61</v>
      </c>
      <c r="AQ62" s="58">
        <v>33018</v>
      </c>
      <c r="AR62" s="60">
        <v>0</v>
      </c>
      <c r="AS62" s="6">
        <f t="shared" si="37"/>
        <v>0</v>
      </c>
      <c r="BC62">
        <f t="shared" si="26"/>
        <v>61</v>
      </c>
      <c r="BD62" s="58">
        <v>33185</v>
      </c>
      <c r="BE62" s="60">
        <v>26571.78</v>
      </c>
      <c r="BF62" s="6">
        <f t="shared" si="38"/>
        <v>0.0008726394279137146</v>
      </c>
      <c r="BR62" s="58">
        <v>33182</v>
      </c>
      <c r="BS62" s="70">
        <v>145303.218615385</v>
      </c>
      <c r="BT62" s="6">
        <f t="shared" si="39"/>
        <v>0.0009085733325556008</v>
      </c>
      <c r="CQ62">
        <v>33136</v>
      </c>
      <c r="CR62">
        <v>10346.2498</v>
      </c>
    </row>
    <row r="63" spans="2:96" ht="15">
      <c r="B63" s="58">
        <v>33174</v>
      </c>
      <c r="C63" s="60">
        <v>14845.5804</v>
      </c>
      <c r="D63" s="6">
        <f t="shared" si="30"/>
        <v>0.00018163715141256606</v>
      </c>
      <c r="E63" s="60">
        <v>14845.5804</v>
      </c>
      <c r="F63" s="6">
        <f t="shared" si="31"/>
        <v>0.0003496368138411499</v>
      </c>
      <c r="G63" s="60">
        <v>0</v>
      </c>
      <c r="H63" s="6">
        <f t="shared" si="32"/>
        <v>0</v>
      </c>
      <c r="I63" s="60">
        <v>263607.67</v>
      </c>
      <c r="J63" s="6">
        <f t="shared" si="33"/>
        <v>0.008657095849147752</v>
      </c>
      <c r="K63" s="39">
        <f t="shared" si="13"/>
        <v>293298.8308</v>
      </c>
      <c r="L63" s="6">
        <f t="shared" si="34"/>
        <v>0.0018339820593951046</v>
      </c>
      <c r="M63" s="58"/>
      <c r="N63" s="67"/>
      <c r="O63">
        <f t="shared" si="29"/>
        <v>62</v>
      </c>
      <c r="P63" s="58">
        <v>33185</v>
      </c>
      <c r="Q63" s="60">
        <v>16900.5878</v>
      </c>
      <c r="R63" s="6">
        <f t="shared" si="35"/>
        <v>0.00020678037115948438</v>
      </c>
      <c r="AB63">
        <f t="shared" si="27"/>
        <v>62</v>
      </c>
      <c r="AC63" s="58">
        <v>33174</v>
      </c>
      <c r="AD63" s="60">
        <v>14845.5804</v>
      </c>
      <c r="AE63" s="6">
        <f t="shared" si="36"/>
        <v>0.0003496368138411498</v>
      </c>
      <c r="AP63">
        <f t="shared" si="28"/>
        <v>62</v>
      </c>
      <c r="AQ63" s="58">
        <v>33174</v>
      </c>
      <c r="AR63" s="60">
        <v>0</v>
      </c>
      <c r="AS63" s="6">
        <f t="shared" si="37"/>
        <v>0</v>
      </c>
      <c r="BC63">
        <f t="shared" si="26"/>
        <v>62</v>
      </c>
      <c r="BD63" s="58">
        <v>33031</v>
      </c>
      <c r="BE63" s="60">
        <v>23845.85</v>
      </c>
      <c r="BF63" s="6">
        <f t="shared" si="38"/>
        <v>0.0007831176120725164</v>
      </c>
      <c r="BR63" s="58">
        <v>33018</v>
      </c>
      <c r="BS63" s="70">
        <v>144976.8882</v>
      </c>
      <c r="BT63" s="6">
        <f t="shared" si="39"/>
        <v>0.0009065328057465874</v>
      </c>
      <c r="CQ63">
        <v>33018</v>
      </c>
      <c r="CR63">
        <v>9189.5928</v>
      </c>
    </row>
    <row r="64" spans="2:96" ht="15">
      <c r="B64" s="58">
        <v>33175</v>
      </c>
      <c r="C64" s="60">
        <v>117248.9106</v>
      </c>
      <c r="D64" s="6">
        <f t="shared" si="30"/>
        <v>0.001434552072319828</v>
      </c>
      <c r="E64" s="60">
        <v>117248.9106</v>
      </c>
      <c r="F64" s="6">
        <f t="shared" si="31"/>
        <v>0.002761396619328526</v>
      </c>
      <c r="G64" s="60">
        <v>0</v>
      </c>
      <c r="H64" s="6">
        <f t="shared" si="32"/>
        <v>0</v>
      </c>
      <c r="I64" s="60">
        <v>472365.27</v>
      </c>
      <c r="J64" s="6">
        <f t="shared" si="33"/>
        <v>0.01551286963007775</v>
      </c>
      <c r="K64" s="39">
        <f t="shared" si="13"/>
        <v>706863.0912</v>
      </c>
      <c r="L64" s="6">
        <f t="shared" si="34"/>
        <v>0.004419977482260614</v>
      </c>
      <c r="M64" s="58"/>
      <c r="N64" s="67"/>
      <c r="O64">
        <f t="shared" si="29"/>
        <v>63</v>
      </c>
      <c r="P64" s="58">
        <v>33018</v>
      </c>
      <c r="Q64" s="60">
        <v>16677.2841</v>
      </c>
      <c r="R64" s="6">
        <f t="shared" si="35"/>
        <v>0.00020404822820009654</v>
      </c>
      <c r="AB64">
        <f t="shared" si="27"/>
        <v>63</v>
      </c>
      <c r="AC64" s="58">
        <v>33193</v>
      </c>
      <c r="AD64" s="60">
        <v>14723.9712</v>
      </c>
      <c r="AE64" s="6">
        <f t="shared" si="36"/>
        <v>0.0003467727255349916</v>
      </c>
      <c r="AP64">
        <f t="shared" si="28"/>
        <v>63</v>
      </c>
      <c r="AQ64" s="58">
        <v>33193</v>
      </c>
      <c r="AR64" s="60">
        <v>0</v>
      </c>
      <c r="AS64" s="6">
        <f t="shared" si="37"/>
        <v>0</v>
      </c>
      <c r="BC64">
        <f t="shared" si="26"/>
        <v>63</v>
      </c>
      <c r="BD64" s="58">
        <v>33187</v>
      </c>
      <c r="BE64" s="60">
        <v>14545.4</v>
      </c>
      <c r="BF64" s="6">
        <f t="shared" si="38"/>
        <v>0.00047768307334985257</v>
      </c>
      <c r="BR64" s="58">
        <v>33147</v>
      </c>
      <c r="BS64" s="70">
        <v>136770.864907623</v>
      </c>
      <c r="BT64" s="6">
        <f t="shared" si="39"/>
        <v>0.0008552209765880116</v>
      </c>
      <c r="CQ64">
        <v>33162</v>
      </c>
      <c r="CR64">
        <v>7817.384</v>
      </c>
    </row>
    <row r="65" spans="2:96" ht="15">
      <c r="B65" s="58">
        <v>33176</v>
      </c>
      <c r="C65" s="60">
        <v>303361.7771</v>
      </c>
      <c r="D65" s="6">
        <f t="shared" si="30"/>
        <v>0.003711661488148878</v>
      </c>
      <c r="E65" s="60">
        <v>303361.7771</v>
      </c>
      <c r="F65" s="6">
        <f t="shared" si="31"/>
        <v>0.007144647924067227</v>
      </c>
      <c r="G65" s="60">
        <v>14848.67</v>
      </c>
      <c r="H65" s="6">
        <f t="shared" si="32"/>
        <v>0.002810852789153618</v>
      </c>
      <c r="I65" s="60">
        <v>828183.72</v>
      </c>
      <c r="J65" s="6">
        <f t="shared" si="33"/>
        <v>0.027198244439335717</v>
      </c>
      <c r="K65" s="39">
        <f t="shared" si="13"/>
        <v>1449755.9442</v>
      </c>
      <c r="L65" s="6">
        <f t="shared" si="34"/>
        <v>0.009065247157351472</v>
      </c>
      <c r="M65" s="58"/>
      <c r="N65" s="67"/>
      <c r="O65">
        <f t="shared" si="29"/>
        <v>64</v>
      </c>
      <c r="P65" s="58">
        <v>33174</v>
      </c>
      <c r="Q65" s="60">
        <v>14845.5804</v>
      </c>
      <c r="R65" s="6">
        <f t="shared" si="35"/>
        <v>0.00018163715141256606</v>
      </c>
      <c r="AB65">
        <f t="shared" si="27"/>
        <v>64</v>
      </c>
      <c r="AC65" s="58">
        <v>33182</v>
      </c>
      <c r="AD65" s="60">
        <v>14426.6994</v>
      </c>
      <c r="AE65" s="6">
        <f t="shared" si="36"/>
        <v>0.00033977150616893543</v>
      </c>
      <c r="AP65">
        <f t="shared" si="28"/>
        <v>64</v>
      </c>
      <c r="AQ65" s="58">
        <v>33182</v>
      </c>
      <c r="AR65" s="60">
        <v>0</v>
      </c>
      <c r="AS65" s="6">
        <f t="shared" si="37"/>
        <v>0</v>
      </c>
      <c r="BC65">
        <f t="shared" si="26"/>
        <v>64</v>
      </c>
      <c r="BD65" s="58">
        <v>33194</v>
      </c>
      <c r="BE65" s="60">
        <v>13889.92</v>
      </c>
      <c r="BF65" s="6">
        <f t="shared" si="38"/>
        <v>0.0004561565631872334</v>
      </c>
      <c r="BR65" s="58">
        <v>33032</v>
      </c>
      <c r="BS65" s="70">
        <v>117017.483784615</v>
      </c>
      <c r="BT65" s="6">
        <f t="shared" si="39"/>
        <v>0.0007317041303185651</v>
      </c>
      <c r="CQ65">
        <v>33032</v>
      </c>
      <c r="CR65">
        <v>7256.4342</v>
      </c>
    </row>
    <row r="66" spans="2:96" ht="15">
      <c r="B66" s="58">
        <v>33177</v>
      </c>
      <c r="C66" s="60">
        <v>81893.0611</v>
      </c>
      <c r="D66" s="6">
        <f aca="true" t="shared" si="40" ref="D66:D76">+C66/$C$90</f>
        <v>0.0010019697403450272</v>
      </c>
      <c r="E66" s="60">
        <v>81893.0611</v>
      </c>
      <c r="F66" s="6">
        <f aca="true" t="shared" si="41" ref="F66:F89">+E66/$E$90</f>
        <v>0.0019287106456748985</v>
      </c>
      <c r="G66" s="60">
        <v>0</v>
      </c>
      <c r="H66" s="6">
        <f aca="true" t="shared" si="42" ref="H66:H76">+G66/$G$90</f>
        <v>0</v>
      </c>
      <c r="I66" s="60">
        <v>226708.55</v>
      </c>
      <c r="J66" s="6">
        <f aca="true" t="shared" si="43" ref="J66:J76">+I66/$I$90</f>
        <v>0.0074452979580271915</v>
      </c>
      <c r="K66" s="39">
        <f t="shared" si="13"/>
        <v>390494.67220000003</v>
      </c>
      <c r="L66" s="6">
        <f aca="true" t="shared" si="44" ref="L66:L76">+K66/$K$90</f>
        <v>0.0024417425093403145</v>
      </c>
      <c r="M66" s="58"/>
      <c r="N66" s="67"/>
      <c r="O66">
        <f t="shared" si="29"/>
        <v>65</v>
      </c>
      <c r="P66" s="58">
        <v>33193</v>
      </c>
      <c r="Q66" s="60">
        <v>14723.9712</v>
      </c>
      <c r="R66" s="6">
        <f aca="true" t="shared" si="45" ref="R66:R89">+Q66/$C$90</f>
        <v>0.00018014925076615136</v>
      </c>
      <c r="AB66">
        <f t="shared" si="27"/>
        <v>65</v>
      </c>
      <c r="AC66" s="58">
        <v>33139</v>
      </c>
      <c r="AD66" s="60">
        <v>12474.465</v>
      </c>
      <c r="AE66" s="6">
        <f aca="true" t="shared" si="46" ref="AE66:AE89">+AD66/$AD$90</f>
        <v>0.0002937933094871076</v>
      </c>
      <c r="AP66">
        <f t="shared" si="28"/>
        <v>65</v>
      </c>
      <c r="AQ66" s="58">
        <v>33139</v>
      </c>
      <c r="AR66" s="60">
        <v>0</v>
      </c>
      <c r="AS66" s="6">
        <f aca="true" t="shared" si="47" ref="AS66:AS89">+AR66/$G$90</f>
        <v>0</v>
      </c>
      <c r="BC66">
        <f t="shared" si="26"/>
        <v>65</v>
      </c>
      <c r="BD66" s="58">
        <v>33158</v>
      </c>
      <c r="BE66" s="60">
        <v>10422.62</v>
      </c>
      <c r="BF66" s="6">
        <f aca="true" t="shared" si="48" ref="BF66:BF89">+BE66/$I$90</f>
        <v>0.000342287537912855</v>
      </c>
      <c r="BR66" s="58">
        <v>33184</v>
      </c>
      <c r="BS66" s="70">
        <v>106640.7392</v>
      </c>
      <c r="BT66" s="6">
        <f aca="true" t="shared" si="49" ref="BT66:BT89">+BS66/$BS$90</f>
        <v>0.0006668188958539537</v>
      </c>
      <c r="CQ66">
        <v>33184</v>
      </c>
      <c r="CR66">
        <v>6791.474</v>
      </c>
    </row>
    <row r="67" spans="2:96" ht="15">
      <c r="B67" s="58">
        <v>33178</v>
      </c>
      <c r="C67" s="60">
        <v>1390537.81373077</v>
      </c>
      <c r="D67" s="6">
        <f t="shared" si="40"/>
        <v>0.01701336832997883</v>
      </c>
      <c r="E67" s="60">
        <v>1390537.81373077</v>
      </c>
      <c r="F67" s="6">
        <f t="shared" si="41"/>
        <v>0.03274935688728376</v>
      </c>
      <c r="G67" s="60">
        <v>203949.25</v>
      </c>
      <c r="H67" s="6">
        <f t="shared" si="42"/>
        <v>0.03860758695615758</v>
      </c>
      <c r="I67" s="60">
        <v>690265.92</v>
      </c>
      <c r="J67" s="6">
        <f t="shared" si="43"/>
        <v>0.022668908802388622</v>
      </c>
      <c r="K67" s="39">
        <f aca="true" t="shared" si="50" ref="K67:K89">+C67+E67+G67+I67</f>
        <v>3675290.79746154</v>
      </c>
      <c r="L67" s="6">
        <f t="shared" si="44"/>
        <v>0.022981398757094505</v>
      </c>
      <c r="M67" s="58"/>
      <c r="N67" s="67"/>
      <c r="O67">
        <f t="shared" si="29"/>
        <v>66</v>
      </c>
      <c r="P67" s="58">
        <v>33182</v>
      </c>
      <c r="Q67" s="60">
        <v>14426.6994</v>
      </c>
      <c r="R67" s="6">
        <f t="shared" si="45"/>
        <v>0.00017651210075298745</v>
      </c>
      <c r="AB67">
        <f t="shared" si="27"/>
        <v>66</v>
      </c>
      <c r="AC67" s="58">
        <v>33190</v>
      </c>
      <c r="AD67" s="60">
        <v>9783.0342</v>
      </c>
      <c r="AE67" s="6">
        <f t="shared" si="46"/>
        <v>0.00023040587267217938</v>
      </c>
      <c r="AP67">
        <f t="shared" si="28"/>
        <v>66</v>
      </c>
      <c r="AQ67" s="58">
        <v>33190</v>
      </c>
      <c r="AR67" s="60">
        <v>0</v>
      </c>
      <c r="AS67" s="6">
        <f t="shared" si="47"/>
        <v>0</v>
      </c>
      <c r="BC67">
        <f t="shared" si="26"/>
        <v>66</v>
      </c>
      <c r="BD67" s="58">
        <v>33154</v>
      </c>
      <c r="BE67" s="60">
        <v>8981.75</v>
      </c>
      <c r="BF67" s="6">
        <f t="shared" si="48"/>
        <v>0.0002949681647847456</v>
      </c>
      <c r="BR67" s="58">
        <v>33168</v>
      </c>
      <c r="BS67" s="70">
        <v>89337.564</v>
      </c>
      <c r="BT67" s="6">
        <f t="shared" si="49"/>
        <v>0.0005586230574887268</v>
      </c>
      <c r="CQ67">
        <v>33109</v>
      </c>
      <c r="CR67">
        <v>5320.3312</v>
      </c>
    </row>
    <row r="68" spans="2:96" ht="15">
      <c r="B68" s="58">
        <v>33179</v>
      </c>
      <c r="C68" s="60">
        <v>150680.279146154</v>
      </c>
      <c r="D68" s="6">
        <f t="shared" si="40"/>
        <v>0.0018435881885869342</v>
      </c>
      <c r="E68" s="60">
        <v>150680.279146154</v>
      </c>
      <c r="F68" s="6">
        <f t="shared" si="41"/>
        <v>0.0035487580336944153</v>
      </c>
      <c r="G68" s="60">
        <v>0</v>
      </c>
      <c r="H68" s="6">
        <f t="shared" si="42"/>
        <v>0</v>
      </c>
      <c r="I68" s="60">
        <v>4179.71</v>
      </c>
      <c r="J68" s="6">
        <f t="shared" si="43"/>
        <v>0.0001372651641420045</v>
      </c>
      <c r="K68" s="39">
        <f t="shared" si="50"/>
        <v>305540.268292308</v>
      </c>
      <c r="L68" s="6">
        <f t="shared" si="44"/>
        <v>0.0019105271198744235</v>
      </c>
      <c r="M68" s="58"/>
      <c r="N68" s="67"/>
      <c r="O68">
        <f t="shared" si="29"/>
        <v>67</v>
      </c>
      <c r="P68" s="58">
        <v>33190</v>
      </c>
      <c r="Q68" s="60">
        <v>9783.0342</v>
      </c>
      <c r="R68" s="6">
        <f t="shared" si="45"/>
        <v>0.00011969639558583456</v>
      </c>
      <c r="AB68">
        <f t="shared" si="27"/>
        <v>67</v>
      </c>
      <c r="AC68" s="58">
        <v>33167</v>
      </c>
      <c r="AD68" s="60">
        <v>9697.4154</v>
      </c>
      <c r="AE68" s="6">
        <f t="shared" si="46"/>
        <v>0.00022838941500394954</v>
      </c>
      <c r="AP68">
        <f t="shared" si="28"/>
        <v>67</v>
      </c>
      <c r="AQ68" s="58">
        <v>33167</v>
      </c>
      <c r="AR68" s="60">
        <v>0</v>
      </c>
      <c r="AS68" s="6">
        <f t="shared" si="47"/>
        <v>0</v>
      </c>
      <c r="BC68">
        <f aca="true" t="shared" si="51" ref="BC68:BC75">+BC67+1</f>
        <v>67</v>
      </c>
      <c r="BD68" s="58">
        <v>33179</v>
      </c>
      <c r="BE68" s="60">
        <v>4179.71</v>
      </c>
      <c r="BF68" s="6">
        <f t="shared" si="48"/>
        <v>0.0001372651641420045</v>
      </c>
      <c r="BR68" s="58">
        <v>33170</v>
      </c>
      <c r="BS68" s="70">
        <v>68053.0262</v>
      </c>
      <c r="BT68" s="6">
        <f t="shared" si="49"/>
        <v>0.0004255319695890122</v>
      </c>
      <c r="CQ68">
        <v>33182</v>
      </c>
      <c r="CR68">
        <v>4639.822</v>
      </c>
    </row>
    <row r="69" spans="2:96" ht="15">
      <c r="B69" s="58">
        <v>33180</v>
      </c>
      <c r="C69" s="60">
        <v>2186500.1756</v>
      </c>
      <c r="D69" s="6">
        <f t="shared" si="40"/>
        <v>0.026752046922938727</v>
      </c>
      <c r="E69" s="60">
        <v>2186500.1756</v>
      </c>
      <c r="F69" s="6">
        <f t="shared" si="41"/>
        <v>0.05149552488092004</v>
      </c>
      <c r="G69" s="60">
        <v>506604.64</v>
      </c>
      <c r="H69" s="6">
        <f t="shared" si="42"/>
        <v>0.09590024327715306</v>
      </c>
      <c r="I69" s="60">
        <v>1163530.66</v>
      </c>
      <c r="J69" s="6">
        <f t="shared" si="43"/>
        <v>0.03821131777782545</v>
      </c>
      <c r="K69" s="39">
        <f t="shared" si="50"/>
        <v>6043135.6512</v>
      </c>
      <c r="L69" s="6">
        <f t="shared" si="44"/>
        <v>0.03778740725478457</v>
      </c>
      <c r="M69" s="58"/>
      <c r="N69" s="67"/>
      <c r="O69">
        <f t="shared" si="29"/>
        <v>68</v>
      </c>
      <c r="P69" s="58">
        <v>33167</v>
      </c>
      <c r="Q69" s="60">
        <v>9697.4154</v>
      </c>
      <c r="R69" s="6">
        <f t="shared" si="45"/>
        <v>0.00011864884105981803</v>
      </c>
      <c r="AB69">
        <f t="shared" si="27"/>
        <v>68</v>
      </c>
      <c r="AC69" s="58">
        <v>33184</v>
      </c>
      <c r="AD69" s="60">
        <v>9496.5996</v>
      </c>
      <c r="AE69" s="6">
        <f t="shared" si="46"/>
        <v>0.00022365988644466452</v>
      </c>
      <c r="AP69">
        <f t="shared" si="28"/>
        <v>68</v>
      </c>
      <c r="AQ69" s="58">
        <v>33184</v>
      </c>
      <c r="AR69" s="60">
        <v>0</v>
      </c>
      <c r="AS69" s="6">
        <f t="shared" si="47"/>
        <v>0</v>
      </c>
      <c r="BC69">
        <f t="shared" si="51"/>
        <v>68</v>
      </c>
      <c r="BD69" s="58">
        <v>33035</v>
      </c>
      <c r="BE69" s="60">
        <v>3554.74</v>
      </c>
      <c r="BF69" s="6">
        <f t="shared" si="48"/>
        <v>0.00011674062783833067</v>
      </c>
      <c r="BR69" s="58">
        <v>33013</v>
      </c>
      <c r="BS69" s="70">
        <v>66738.8167692308</v>
      </c>
      <c r="BT69" s="6">
        <f t="shared" si="49"/>
        <v>0.00041731428760255463</v>
      </c>
      <c r="CQ69">
        <v>33013</v>
      </c>
      <c r="CR69">
        <v>3914.01556923077</v>
      </c>
    </row>
    <row r="70" spans="2:96" ht="15">
      <c r="B70" s="58">
        <v>33181</v>
      </c>
      <c r="C70" s="60">
        <v>175884.527815385</v>
      </c>
      <c r="D70" s="6">
        <f t="shared" si="40"/>
        <v>0.0021519646756236466</v>
      </c>
      <c r="E70" s="60">
        <v>175884.527815385</v>
      </c>
      <c r="F70" s="6">
        <f t="shared" si="41"/>
        <v>0.004142357809690372</v>
      </c>
      <c r="G70" s="60">
        <v>0</v>
      </c>
      <c r="H70" s="6">
        <f t="shared" si="42"/>
        <v>0</v>
      </c>
      <c r="I70" s="60">
        <v>364036.88</v>
      </c>
      <c r="J70" s="6">
        <f t="shared" si="43"/>
        <v>0.011955274908293446</v>
      </c>
      <c r="K70" s="39">
        <f t="shared" si="50"/>
        <v>715805.9356307699</v>
      </c>
      <c r="L70" s="6">
        <f t="shared" si="44"/>
        <v>0.0044758966149801615</v>
      </c>
      <c r="M70" s="58"/>
      <c r="N70" s="67"/>
      <c r="O70">
        <f t="shared" si="29"/>
        <v>69</v>
      </c>
      <c r="P70" s="58">
        <v>33184</v>
      </c>
      <c r="Q70" s="60">
        <v>9496.5996</v>
      </c>
      <c r="R70" s="6">
        <f t="shared" si="45"/>
        <v>0.00011619183979157286</v>
      </c>
      <c r="AB70">
        <f t="shared" si="27"/>
        <v>69</v>
      </c>
      <c r="AC70" s="58">
        <v>33054</v>
      </c>
      <c r="AD70" s="60">
        <v>8575.92768461539</v>
      </c>
      <c r="AE70" s="6">
        <f t="shared" si="46"/>
        <v>0.0002019766119336792</v>
      </c>
      <c r="AP70">
        <f t="shared" si="28"/>
        <v>69</v>
      </c>
      <c r="AQ70" s="58">
        <v>33054</v>
      </c>
      <c r="AR70" s="60">
        <v>0</v>
      </c>
      <c r="AS70" s="6">
        <f t="shared" si="47"/>
        <v>0</v>
      </c>
      <c r="BC70">
        <f t="shared" si="51"/>
        <v>69</v>
      </c>
      <c r="BD70" s="58">
        <v>33109</v>
      </c>
      <c r="BE70" s="60">
        <v>0</v>
      </c>
      <c r="BF70" s="6">
        <f t="shared" si="48"/>
        <v>0</v>
      </c>
      <c r="BR70" s="58">
        <v>33193</v>
      </c>
      <c r="BS70" s="71">
        <v>60833.6424</v>
      </c>
      <c r="BT70" s="6">
        <f t="shared" si="49"/>
        <v>0.00038038954493614636</v>
      </c>
      <c r="CQ70">
        <v>33193</v>
      </c>
      <c r="CR70">
        <v>3661.1156</v>
      </c>
    </row>
    <row r="71" spans="2:96" ht="15">
      <c r="B71" s="58">
        <v>33182</v>
      </c>
      <c r="C71" s="60">
        <v>14426.6994</v>
      </c>
      <c r="D71" s="6">
        <f t="shared" si="40"/>
        <v>0.00017651210075298745</v>
      </c>
      <c r="E71" s="60">
        <v>14426.6994</v>
      </c>
      <c r="F71" s="6">
        <f t="shared" si="41"/>
        <v>0.0003397715061689356</v>
      </c>
      <c r="G71" s="60">
        <v>0</v>
      </c>
      <c r="H71" s="6">
        <f t="shared" si="42"/>
        <v>0</v>
      </c>
      <c r="I71" s="60">
        <v>116449.82</v>
      </c>
      <c r="J71" s="6">
        <f t="shared" si="43"/>
        <v>0.0038243092598785272</v>
      </c>
      <c r="K71" s="39">
        <f t="shared" si="50"/>
        <v>145303.2188</v>
      </c>
      <c r="L71" s="6">
        <f t="shared" si="44"/>
        <v>0.0009085733336362194</v>
      </c>
      <c r="M71" s="58"/>
      <c r="N71" s="67"/>
      <c r="O71">
        <f t="shared" si="29"/>
        <v>70</v>
      </c>
      <c r="P71" s="58">
        <v>33054</v>
      </c>
      <c r="Q71" s="60">
        <v>8575.92768461539</v>
      </c>
      <c r="R71" s="6">
        <f t="shared" si="45"/>
        <v>0.00010492732741885273</v>
      </c>
      <c r="AB71">
        <f t="shared" si="27"/>
        <v>70</v>
      </c>
      <c r="AC71" s="58">
        <v>33015</v>
      </c>
      <c r="AD71" s="60">
        <v>8276.7411</v>
      </c>
      <c r="AE71" s="6">
        <f t="shared" si="46"/>
        <v>0.00019493029637238657</v>
      </c>
      <c r="AP71">
        <f t="shared" si="28"/>
        <v>70</v>
      </c>
      <c r="AQ71" s="58">
        <v>33015</v>
      </c>
      <c r="AR71" s="60">
        <v>0</v>
      </c>
      <c r="AS71" s="6">
        <f t="shared" si="47"/>
        <v>0</v>
      </c>
      <c r="BC71">
        <f t="shared" si="51"/>
        <v>70</v>
      </c>
      <c r="BD71" s="58">
        <v>33150</v>
      </c>
      <c r="BE71" s="60">
        <v>0</v>
      </c>
      <c r="BF71" s="6">
        <f t="shared" si="48"/>
        <v>0</v>
      </c>
      <c r="BR71" s="58">
        <v>33185</v>
      </c>
      <c r="BS71" s="70">
        <v>60372.9553846154</v>
      </c>
      <c r="BT71" s="6">
        <f t="shared" si="49"/>
        <v>0.00037750889342118564</v>
      </c>
      <c r="CQ71">
        <v>33168</v>
      </c>
      <c r="CR71">
        <v>3313.476</v>
      </c>
    </row>
    <row r="72" spans="2:96" ht="15">
      <c r="B72" s="58">
        <v>33183</v>
      </c>
      <c r="C72" s="60">
        <v>170678.1445</v>
      </c>
      <c r="D72" s="6">
        <f t="shared" si="40"/>
        <v>0.0020882640583969572</v>
      </c>
      <c r="E72" s="60">
        <v>170678.1445</v>
      </c>
      <c r="F72" s="6">
        <f t="shared" si="41"/>
        <v>0.004019739277778549</v>
      </c>
      <c r="G72" s="60">
        <v>0</v>
      </c>
      <c r="H72" s="6">
        <f t="shared" si="42"/>
        <v>0</v>
      </c>
      <c r="I72" s="60">
        <v>319748.64</v>
      </c>
      <c r="J72" s="6">
        <f t="shared" si="43"/>
        <v>0.010500812150551762</v>
      </c>
      <c r="K72" s="39">
        <f t="shared" si="50"/>
        <v>661104.929</v>
      </c>
      <c r="L72" s="6">
        <f t="shared" si="44"/>
        <v>0.0041338541168288705</v>
      </c>
      <c r="M72" s="58"/>
      <c r="N72" s="67"/>
      <c r="O72">
        <f t="shared" si="29"/>
        <v>71</v>
      </c>
      <c r="P72" s="58">
        <v>33015</v>
      </c>
      <c r="Q72" s="60">
        <v>8276.7411</v>
      </c>
      <c r="R72" s="6">
        <f t="shared" si="45"/>
        <v>0.00010126674982564564</v>
      </c>
      <c r="AB72">
        <f t="shared" si="27"/>
        <v>71</v>
      </c>
      <c r="AC72" s="58">
        <v>33013</v>
      </c>
      <c r="AD72" s="60">
        <v>8128.78338461539</v>
      </c>
      <c r="AE72" s="6">
        <f t="shared" si="46"/>
        <v>0.00019144565900581446</v>
      </c>
      <c r="AP72">
        <f t="shared" si="28"/>
        <v>71</v>
      </c>
      <c r="AQ72" s="58">
        <v>33013</v>
      </c>
      <c r="AR72" s="60">
        <v>0</v>
      </c>
      <c r="AS72" s="6">
        <f t="shared" si="47"/>
        <v>0</v>
      </c>
      <c r="BC72">
        <f t="shared" si="51"/>
        <v>71</v>
      </c>
      <c r="BD72" s="58">
        <v>33147</v>
      </c>
      <c r="BE72" s="60">
        <v>0</v>
      </c>
      <c r="BF72" s="6">
        <f t="shared" si="48"/>
        <v>0</v>
      </c>
      <c r="BR72" s="58">
        <v>33299</v>
      </c>
      <c r="BS72" s="70">
        <v>39811.5</v>
      </c>
      <c r="BT72" s="6">
        <f t="shared" si="49"/>
        <v>0.00024893920157944367</v>
      </c>
      <c r="CQ72">
        <v>33185</v>
      </c>
      <c r="CR72">
        <v>3249.0332</v>
      </c>
    </row>
    <row r="73" spans="2:96" ht="15">
      <c r="B73" s="58">
        <v>33184</v>
      </c>
      <c r="C73" s="60">
        <v>9496.5996</v>
      </c>
      <c r="D73" s="6">
        <f t="shared" si="40"/>
        <v>0.00011619183979157286</v>
      </c>
      <c r="E73" s="60">
        <v>9496.5996</v>
      </c>
      <c r="F73" s="6">
        <f t="shared" si="41"/>
        <v>0.0002236598864446646</v>
      </c>
      <c r="G73" s="60">
        <v>0</v>
      </c>
      <c r="H73" s="6">
        <f t="shared" si="42"/>
        <v>0</v>
      </c>
      <c r="I73" s="60">
        <v>87647.54</v>
      </c>
      <c r="J73" s="6">
        <f t="shared" si="43"/>
        <v>0.002878418350733162</v>
      </c>
      <c r="K73" s="39">
        <f t="shared" si="50"/>
        <v>106640.7392</v>
      </c>
      <c r="L73" s="6">
        <f t="shared" si="44"/>
        <v>0.0006668188957998132</v>
      </c>
      <c r="M73" s="58"/>
      <c r="N73" s="67"/>
      <c r="O73">
        <f t="shared" si="29"/>
        <v>72</v>
      </c>
      <c r="P73" s="58">
        <v>33013</v>
      </c>
      <c r="Q73" s="60">
        <v>8128.78338461539</v>
      </c>
      <c r="R73" s="6">
        <f t="shared" si="45"/>
        <v>9.945647247522479E-05</v>
      </c>
      <c r="AB73">
        <f t="shared" si="27"/>
        <v>72</v>
      </c>
      <c r="AC73" s="58">
        <v>33012</v>
      </c>
      <c r="AD73" s="60">
        <v>7294.7568</v>
      </c>
      <c r="AE73" s="6">
        <f t="shared" si="46"/>
        <v>0.00017180301858040267</v>
      </c>
      <c r="AP73">
        <f t="shared" si="28"/>
        <v>72</v>
      </c>
      <c r="AQ73" s="58">
        <v>33012</v>
      </c>
      <c r="AR73" s="60">
        <v>0</v>
      </c>
      <c r="AS73" s="6">
        <f t="shared" si="47"/>
        <v>0</v>
      </c>
      <c r="BC73">
        <f t="shared" si="51"/>
        <v>72</v>
      </c>
      <c r="BD73" s="58">
        <v>33168</v>
      </c>
      <c r="BE73" s="60">
        <v>0</v>
      </c>
      <c r="BF73" s="6">
        <f t="shared" si="48"/>
        <v>0</v>
      </c>
      <c r="BR73" s="58">
        <v>33031</v>
      </c>
      <c r="BS73" s="70">
        <v>35791.1739846154</v>
      </c>
      <c r="BT73" s="6">
        <f t="shared" si="49"/>
        <v>0.00022380031587157262</v>
      </c>
      <c r="CQ73">
        <v>33031</v>
      </c>
      <c r="CR73">
        <v>2157.52</v>
      </c>
    </row>
    <row r="74" spans="2:96" ht="15">
      <c r="B74" s="58">
        <v>33185</v>
      </c>
      <c r="C74" s="60">
        <v>16900.5878</v>
      </c>
      <c r="D74" s="6">
        <f t="shared" si="40"/>
        <v>0.00020678037115948438</v>
      </c>
      <c r="E74" s="60">
        <v>16900.5878</v>
      </c>
      <c r="F74" s="6">
        <f t="shared" si="41"/>
        <v>0.0003980354766348246</v>
      </c>
      <c r="G74" s="60">
        <v>0</v>
      </c>
      <c r="H74" s="6">
        <f t="shared" si="42"/>
        <v>0</v>
      </c>
      <c r="I74" s="60">
        <v>26571.78</v>
      </c>
      <c r="J74" s="6">
        <f t="shared" si="43"/>
        <v>0.0008726394279137146</v>
      </c>
      <c r="K74" s="39">
        <f t="shared" si="50"/>
        <v>60372.9556</v>
      </c>
      <c r="L74" s="6">
        <f t="shared" si="44"/>
        <v>0.0003775088947373234</v>
      </c>
      <c r="M74" s="58"/>
      <c r="N74" s="67"/>
      <c r="O74">
        <f t="shared" si="29"/>
        <v>73</v>
      </c>
      <c r="P74" s="58">
        <v>33012</v>
      </c>
      <c r="Q74" s="60">
        <v>7294.7568</v>
      </c>
      <c r="R74" s="6">
        <f t="shared" si="45"/>
        <v>8.925207433448986E-05</v>
      </c>
      <c r="AB74">
        <f t="shared" si="27"/>
        <v>73</v>
      </c>
      <c r="AC74" s="58">
        <v>33031</v>
      </c>
      <c r="AD74" s="60">
        <v>5972.66194615385</v>
      </c>
      <c r="AE74" s="6">
        <f t="shared" si="46"/>
        <v>0.00014066560125891158</v>
      </c>
      <c r="AP74">
        <f t="shared" si="28"/>
        <v>73</v>
      </c>
      <c r="AQ74" s="58">
        <v>33031</v>
      </c>
      <c r="AR74" s="60">
        <v>0</v>
      </c>
      <c r="AS74" s="6">
        <f t="shared" si="47"/>
        <v>0</v>
      </c>
      <c r="BC74">
        <f t="shared" si="51"/>
        <v>73</v>
      </c>
      <c r="BD74" s="58">
        <v>33170</v>
      </c>
      <c r="BE74" s="60">
        <v>0</v>
      </c>
      <c r="BF74" s="6">
        <f t="shared" si="48"/>
        <v>0</v>
      </c>
      <c r="BR74" s="58">
        <v>33194</v>
      </c>
      <c r="BS74" s="70">
        <v>20189.2252</v>
      </c>
      <c r="BT74" s="6">
        <f t="shared" si="49"/>
        <v>0.00012624215620601044</v>
      </c>
      <c r="CQ74">
        <v>33167</v>
      </c>
      <c r="CR74">
        <v>1383.7926</v>
      </c>
    </row>
    <row r="75" spans="2:96" ht="15">
      <c r="B75" s="58">
        <v>33186</v>
      </c>
      <c r="C75" s="60">
        <v>262499.576046154</v>
      </c>
      <c r="D75" s="6">
        <f t="shared" si="40"/>
        <v>0.0032117083977417056</v>
      </c>
      <c r="E75" s="60">
        <v>262499.576046154</v>
      </c>
      <c r="F75" s="6">
        <f t="shared" si="41"/>
        <v>0.006182278693760597</v>
      </c>
      <c r="G75" s="60">
        <v>1176.1</v>
      </c>
      <c r="H75" s="6">
        <f t="shared" si="42"/>
        <v>0.0002226356950032272</v>
      </c>
      <c r="I75" s="60">
        <v>855197.58</v>
      </c>
      <c r="J75" s="6">
        <f t="shared" si="43"/>
        <v>0.02808540214334129</v>
      </c>
      <c r="K75" s="39">
        <f t="shared" si="50"/>
        <v>1381372.832092308</v>
      </c>
      <c r="L75" s="6">
        <f t="shared" si="44"/>
        <v>0.008637651178093612</v>
      </c>
      <c r="M75" s="58"/>
      <c r="N75" s="67"/>
      <c r="O75">
        <f t="shared" si="29"/>
        <v>74</v>
      </c>
      <c r="P75" s="58">
        <v>33031</v>
      </c>
      <c r="Q75" s="60">
        <v>5972.66194615385</v>
      </c>
      <c r="R75" s="6">
        <f t="shared" si="45"/>
        <v>7.307611241993734E-05</v>
      </c>
      <c r="AB75">
        <f t="shared" si="27"/>
        <v>74</v>
      </c>
      <c r="AC75" s="58">
        <v>33035</v>
      </c>
      <c r="AD75" s="60">
        <v>3731.7132</v>
      </c>
      <c r="AE75" s="6">
        <f t="shared" si="46"/>
        <v>8.788772673495213E-05</v>
      </c>
      <c r="AP75">
        <f t="shared" si="28"/>
        <v>74</v>
      </c>
      <c r="AQ75" s="58">
        <v>33035</v>
      </c>
      <c r="AR75" s="60">
        <v>0</v>
      </c>
      <c r="AS75" s="6">
        <f t="shared" si="47"/>
        <v>0</v>
      </c>
      <c r="BC75">
        <f t="shared" si="51"/>
        <v>74</v>
      </c>
      <c r="BD75" s="58">
        <v>33139</v>
      </c>
      <c r="BE75" s="60">
        <v>0</v>
      </c>
      <c r="BF75" s="6">
        <f t="shared" si="48"/>
        <v>0</v>
      </c>
      <c r="BR75" s="58">
        <v>33190</v>
      </c>
      <c r="BS75" s="70">
        <v>19566.0684</v>
      </c>
      <c r="BT75" s="6">
        <f t="shared" si="49"/>
        <v>0.00012234558973022325</v>
      </c>
      <c r="CQ75">
        <v>33190</v>
      </c>
      <c r="CR75">
        <v>838.836</v>
      </c>
    </row>
    <row r="76" spans="2:96" ht="15">
      <c r="B76" s="58">
        <v>33187</v>
      </c>
      <c r="C76" s="60">
        <v>89031.5395846154</v>
      </c>
      <c r="D76" s="6">
        <f t="shared" si="40"/>
        <v>0.0010893097339612708</v>
      </c>
      <c r="E76" s="60">
        <v>89031.5395846154</v>
      </c>
      <c r="F76" s="6">
        <f t="shared" si="41"/>
        <v>0.0020968330636461437</v>
      </c>
      <c r="G76" s="60">
        <v>0</v>
      </c>
      <c r="H76" s="6">
        <f t="shared" si="42"/>
        <v>0</v>
      </c>
      <c r="I76" s="60">
        <v>14545.4</v>
      </c>
      <c r="J76" s="6">
        <f t="shared" si="43"/>
        <v>0.00047768307334985257</v>
      </c>
      <c r="K76" s="39">
        <f t="shared" si="50"/>
        <v>192608.4791692308</v>
      </c>
      <c r="L76" s="6">
        <f t="shared" si="44"/>
        <v>0.0012043706220043514</v>
      </c>
      <c r="M76" s="58"/>
      <c r="N76" s="67"/>
      <c r="P76" s="58">
        <v>33035</v>
      </c>
      <c r="Q76" s="60">
        <v>3731.7132</v>
      </c>
      <c r="R76" s="6">
        <f t="shared" si="45"/>
        <v>4.5657881825669235E-05</v>
      </c>
      <c r="AC76" s="58">
        <v>33055</v>
      </c>
      <c r="AD76" s="60">
        <v>3344.2269</v>
      </c>
      <c r="AE76" s="6">
        <f t="shared" si="46"/>
        <v>7.876181372321862E-05</v>
      </c>
      <c r="AQ76" s="58">
        <v>33055</v>
      </c>
      <c r="AR76" s="60">
        <v>0</v>
      </c>
      <c r="AS76" s="6">
        <f t="shared" si="47"/>
        <v>0</v>
      </c>
      <c r="BD76" s="58">
        <v>33190</v>
      </c>
      <c r="BE76" s="60">
        <v>0</v>
      </c>
      <c r="BF76" s="6">
        <f t="shared" si="48"/>
        <v>0</v>
      </c>
      <c r="BR76" s="58">
        <v>33167</v>
      </c>
      <c r="BS76" s="60">
        <v>19394.8308</v>
      </c>
      <c r="BT76" s="6">
        <f t="shared" si="49"/>
        <v>0.00012127485008403106</v>
      </c>
      <c r="CQ76">
        <v>33054</v>
      </c>
      <c r="CR76">
        <v>568.323369230769</v>
      </c>
    </row>
    <row r="77" spans="2:96" ht="15">
      <c r="B77" s="58">
        <v>33189</v>
      </c>
      <c r="C77" s="60">
        <v>132240.1708</v>
      </c>
      <c r="D77" s="6">
        <f>+C77/$E$90</f>
        <v>0.003114464422039132</v>
      </c>
      <c r="E77" s="60">
        <v>132240.1708</v>
      </c>
      <c r="F77" s="6">
        <f t="shared" si="41"/>
        <v>0.003114464422039132</v>
      </c>
      <c r="G77" s="60">
        <v>0</v>
      </c>
      <c r="H77" s="6">
        <f aca="true" t="shared" si="52" ref="H77:H89">+G77/$E$90</f>
        <v>0</v>
      </c>
      <c r="I77" s="60">
        <v>193984.42</v>
      </c>
      <c r="J77" s="6">
        <f>+I77/$E$90</f>
        <v>0.004568638794588553</v>
      </c>
      <c r="K77" s="39">
        <f t="shared" si="50"/>
        <v>458464.76159999997</v>
      </c>
      <c r="L77" s="6">
        <f>+K77/$E$90</f>
        <v>0.010797567638666817</v>
      </c>
      <c r="M77" s="58"/>
      <c r="N77" s="67"/>
      <c r="P77" s="58">
        <v>33055</v>
      </c>
      <c r="Q77" s="60">
        <v>3344.2269</v>
      </c>
      <c r="R77" s="6">
        <f t="shared" si="45"/>
        <v>4.091694844030998E-05</v>
      </c>
      <c r="AC77" s="58">
        <v>33194</v>
      </c>
      <c r="AD77" s="60">
        <v>3149.6526</v>
      </c>
      <c r="AE77" s="6">
        <f t="shared" si="46"/>
        <v>7.41792823250274E-05</v>
      </c>
      <c r="AQ77" s="58">
        <v>33194</v>
      </c>
      <c r="AR77" s="60">
        <v>0</v>
      </c>
      <c r="AS77" s="6">
        <f t="shared" si="47"/>
        <v>0</v>
      </c>
      <c r="BD77" s="58">
        <v>33167</v>
      </c>
      <c r="BE77" s="60">
        <v>0</v>
      </c>
      <c r="BF77" s="6">
        <f t="shared" si="48"/>
        <v>0</v>
      </c>
      <c r="BR77" s="58">
        <v>33054</v>
      </c>
      <c r="BS77" s="70">
        <v>17151.8553689368</v>
      </c>
      <c r="BT77" s="6">
        <f t="shared" si="49"/>
        <v>0.00010724964347359986</v>
      </c>
      <c r="CQ77">
        <v>33158</v>
      </c>
      <c r="CR77">
        <v>526.53</v>
      </c>
    </row>
    <row r="78" spans="2:96" ht="15">
      <c r="B78" s="58">
        <v>33190</v>
      </c>
      <c r="C78" s="60">
        <v>9783.0342</v>
      </c>
      <c r="D78" s="6">
        <f>+C78/$E$90</f>
        <v>0.00023040587267217946</v>
      </c>
      <c r="E78" s="60">
        <v>9783.0342</v>
      </c>
      <c r="F78" s="6">
        <f t="shared" si="41"/>
        <v>0.00023040587267217946</v>
      </c>
      <c r="G78" s="60">
        <v>0</v>
      </c>
      <c r="H78" s="6">
        <f t="shared" si="52"/>
        <v>0</v>
      </c>
      <c r="I78" s="60">
        <v>0</v>
      </c>
      <c r="J78" s="6">
        <f>+I78/$E$90</f>
        <v>0</v>
      </c>
      <c r="K78" s="39">
        <f t="shared" si="50"/>
        <v>19566.0684</v>
      </c>
      <c r="L78" s="6">
        <f>+K78/$E$90</f>
        <v>0.0004608117453443589</v>
      </c>
      <c r="M78" s="58"/>
      <c r="N78" s="67"/>
      <c r="P78" s="58">
        <v>33194</v>
      </c>
      <c r="Q78" s="60">
        <v>3149.6526</v>
      </c>
      <c r="R78" s="6">
        <f t="shared" si="45"/>
        <v>3.853631254478823E-05</v>
      </c>
      <c r="AC78" s="58">
        <v>33158</v>
      </c>
      <c r="AD78" s="60">
        <v>2042.27</v>
      </c>
      <c r="AE78" s="6">
        <f t="shared" si="46"/>
        <v>4.809867695057345E-05</v>
      </c>
      <c r="AQ78" s="58">
        <v>33158</v>
      </c>
      <c r="AR78" s="60">
        <v>0</v>
      </c>
      <c r="AS78" s="6">
        <f t="shared" si="47"/>
        <v>0</v>
      </c>
      <c r="BD78" s="58">
        <v>33054</v>
      </c>
      <c r="BE78" s="60">
        <v>0</v>
      </c>
      <c r="BF78" s="6">
        <f t="shared" si="48"/>
        <v>0</v>
      </c>
      <c r="BR78" s="58">
        <v>33158</v>
      </c>
      <c r="BS78" s="72">
        <v>14507.16</v>
      </c>
      <c r="BT78" s="6">
        <f t="shared" si="49"/>
        <v>9.071250336172317E-05</v>
      </c>
      <c r="CQ78">
        <v>33035</v>
      </c>
      <c r="CR78">
        <v>352.6248</v>
      </c>
    </row>
    <row r="79" spans="2:96" ht="15">
      <c r="B79" s="58">
        <v>33193</v>
      </c>
      <c r="C79" s="60">
        <v>14723.9712</v>
      </c>
      <c r="D79" s="6">
        <f>+C79/$E$90</f>
        <v>0.0003467727255349917</v>
      </c>
      <c r="E79" s="60">
        <v>14723.9712</v>
      </c>
      <c r="F79" s="6">
        <f t="shared" si="41"/>
        <v>0.0003467727255349917</v>
      </c>
      <c r="G79" s="60">
        <v>0</v>
      </c>
      <c r="H79" s="6">
        <f t="shared" si="52"/>
        <v>0</v>
      </c>
      <c r="I79" s="60">
        <v>31385.7</v>
      </c>
      <c r="J79" s="6">
        <f>+I79/$E$90</f>
        <v>0.0007391826962975579</v>
      </c>
      <c r="K79" s="39">
        <f t="shared" si="50"/>
        <v>60833.6424</v>
      </c>
      <c r="L79" s="6">
        <f>+K79/$E$90</f>
        <v>0.0014327281473675412</v>
      </c>
      <c r="M79" s="58"/>
      <c r="N79" s="67"/>
      <c r="P79" s="58">
        <v>33158</v>
      </c>
      <c r="Q79" s="60">
        <v>2042.27</v>
      </c>
      <c r="R79" s="6">
        <f t="shared" si="45"/>
        <v>2.4987376392191527E-05</v>
      </c>
      <c r="AC79" s="58">
        <v>33171</v>
      </c>
      <c r="AD79" s="60">
        <v>737.62</v>
      </c>
      <c r="AE79" s="6">
        <f t="shared" si="46"/>
        <v>1.7372113428822825E-05</v>
      </c>
      <c r="AQ79" s="58">
        <v>33171</v>
      </c>
      <c r="AR79" s="60">
        <v>0</v>
      </c>
      <c r="AS79" s="6">
        <f t="shared" si="47"/>
        <v>0</v>
      </c>
      <c r="BD79" s="58">
        <v>33055</v>
      </c>
      <c r="BE79" s="60">
        <v>0</v>
      </c>
      <c r="BF79" s="6">
        <f t="shared" si="48"/>
        <v>0</v>
      </c>
      <c r="BR79" s="58">
        <v>33035</v>
      </c>
      <c r="BS79" s="4">
        <v>11018.1664</v>
      </c>
      <c r="BT79" s="6">
        <f t="shared" si="49"/>
        <v>6.889601111451347E-05</v>
      </c>
      <c r="CQ79">
        <v>33055</v>
      </c>
      <c r="CR79">
        <v>245.16</v>
      </c>
    </row>
    <row r="80" spans="2:96" ht="15">
      <c r="B80" s="58">
        <v>33194</v>
      </c>
      <c r="C80" s="60">
        <v>3149.6526</v>
      </c>
      <c r="D80" s="6">
        <f>+C80/$E$90</f>
        <v>7.417928232502743E-05</v>
      </c>
      <c r="E80" s="60">
        <v>3149.6526</v>
      </c>
      <c r="F80" s="6">
        <f t="shared" si="41"/>
        <v>7.417928232502743E-05</v>
      </c>
      <c r="G80" s="60">
        <v>0</v>
      </c>
      <c r="H80" s="6">
        <f t="shared" si="52"/>
        <v>0</v>
      </c>
      <c r="I80" s="60">
        <v>13889.92</v>
      </c>
      <c r="J80" s="6">
        <f>+I80/$E$90</f>
        <v>0.0003271295053784805</v>
      </c>
      <c r="K80" s="39">
        <f t="shared" si="50"/>
        <v>20189.2252</v>
      </c>
      <c r="L80" s="6">
        <f>+K80/$E$90</f>
        <v>0.0004754880700285354</v>
      </c>
      <c r="M80" s="58"/>
      <c r="P80" s="58">
        <v>33171</v>
      </c>
      <c r="Q80" s="60">
        <v>737.62</v>
      </c>
      <c r="R80" s="6">
        <f t="shared" si="45"/>
        <v>9.024853997957329E-06</v>
      </c>
      <c r="AC80" s="58">
        <v>33024</v>
      </c>
      <c r="AD80" s="60">
        <v>161.4</v>
      </c>
      <c r="AE80" s="6">
        <f t="shared" si="46"/>
        <v>3.801224353206263E-06</v>
      </c>
      <c r="AQ80" s="58">
        <v>33024</v>
      </c>
      <c r="AR80" s="60">
        <v>0</v>
      </c>
      <c r="AS80" s="6">
        <f t="shared" si="47"/>
        <v>0</v>
      </c>
      <c r="BD80" s="58">
        <v>33171</v>
      </c>
      <c r="BE80" s="60">
        <v>0</v>
      </c>
      <c r="BF80" s="6">
        <f t="shared" si="48"/>
        <v>0</v>
      </c>
      <c r="BR80" s="58">
        <v>33055</v>
      </c>
      <c r="BS80" s="72">
        <v>6688.4538</v>
      </c>
      <c r="BT80" s="6">
        <f t="shared" si="49"/>
        <v>4.182254747429753E-05</v>
      </c>
      <c r="CQ80">
        <v>33170</v>
      </c>
      <c r="CR80">
        <v>79.98</v>
      </c>
    </row>
    <row r="81" spans="2:72" ht="15">
      <c r="B81" s="58">
        <v>33196</v>
      </c>
      <c r="C81" s="60">
        <v>129999.725384615</v>
      </c>
      <c r="D81" s="6">
        <f aca="true" t="shared" si="53" ref="D81:D89">+C81/$E$90</f>
        <v>0.003061698401747987</v>
      </c>
      <c r="E81" s="60">
        <v>129999.725384615</v>
      </c>
      <c r="F81" s="6">
        <f t="shared" si="41"/>
        <v>0.003061698401747987</v>
      </c>
      <c r="G81" s="60">
        <v>0</v>
      </c>
      <c r="H81" s="6">
        <f t="shared" si="52"/>
        <v>0</v>
      </c>
      <c r="I81" s="60">
        <v>280838.5</v>
      </c>
      <c r="J81" s="6">
        <f aca="true" t="shared" si="54" ref="J81:J89">+I81/$E$90</f>
        <v>0.006614189253518696</v>
      </c>
      <c r="K81" s="39">
        <f t="shared" si="50"/>
        <v>540837.95076923</v>
      </c>
      <c r="L81" s="6">
        <f aca="true" t="shared" si="55" ref="L81:L89">+K81/$E$90</f>
        <v>0.012737586057014671</v>
      </c>
      <c r="M81" s="58"/>
      <c r="P81" s="58">
        <v>33024</v>
      </c>
      <c r="Q81" s="60">
        <v>161.4</v>
      </c>
      <c r="R81" s="6">
        <f t="shared" si="45"/>
        <v>1.974745038461963E-06</v>
      </c>
      <c r="AC81" s="58">
        <v>33299</v>
      </c>
      <c r="AD81" s="60">
        <v>31.63</v>
      </c>
      <c r="AE81" s="6">
        <f t="shared" si="46"/>
        <v>7.449363462943872E-07</v>
      </c>
      <c r="AQ81" s="58">
        <v>33299</v>
      </c>
      <c r="AR81" s="60">
        <v>0</v>
      </c>
      <c r="AS81" s="6">
        <f t="shared" si="47"/>
        <v>0</v>
      </c>
      <c r="BD81" s="58">
        <v>33024</v>
      </c>
      <c r="BE81" s="60">
        <v>0</v>
      </c>
      <c r="BF81" s="6">
        <f t="shared" si="48"/>
        <v>0</v>
      </c>
      <c r="BR81" s="58">
        <v>33171</v>
      </c>
      <c r="BS81" s="70">
        <v>1475.24</v>
      </c>
      <c r="BT81" s="6">
        <f t="shared" si="49"/>
        <v>9.224597609687112E-06</v>
      </c>
    </row>
    <row r="82" spans="2:72" ht="15">
      <c r="B82" s="76">
        <v>33299</v>
      </c>
      <c r="C82" s="41">
        <v>31.63</v>
      </c>
      <c r="D82" s="6">
        <f t="shared" si="53"/>
        <v>7.449363462943874E-07</v>
      </c>
      <c r="E82" s="41">
        <v>31.63</v>
      </c>
      <c r="F82" s="6">
        <f t="shared" si="41"/>
        <v>7.449363462943874E-07</v>
      </c>
      <c r="G82" s="41">
        <v>0</v>
      </c>
      <c r="H82" s="6">
        <f t="shared" si="52"/>
        <v>0</v>
      </c>
      <c r="I82" s="41">
        <v>39748.24</v>
      </c>
      <c r="J82" s="6">
        <f t="shared" si="54"/>
        <v>0.0009361336919769973</v>
      </c>
      <c r="K82" s="39">
        <f t="shared" si="50"/>
        <v>39811.5</v>
      </c>
      <c r="L82" s="6">
        <f t="shared" si="55"/>
        <v>0.0009376235646695861</v>
      </c>
      <c r="M82" s="58"/>
      <c r="P82" s="36">
        <v>33299</v>
      </c>
      <c r="Q82" s="37">
        <v>31.63</v>
      </c>
      <c r="R82" s="6">
        <f t="shared" si="45"/>
        <v>3.8699619310131273E-07</v>
      </c>
      <c r="AC82" s="36">
        <v>33140</v>
      </c>
      <c r="AD82" s="41">
        <v>11.4</v>
      </c>
      <c r="AE82" s="6">
        <f t="shared" si="46"/>
        <v>2.684879654681004E-07</v>
      </c>
      <c r="AQ82" s="36">
        <v>33140</v>
      </c>
      <c r="AR82" s="41">
        <v>0</v>
      </c>
      <c r="AS82" s="6">
        <f t="shared" si="47"/>
        <v>0</v>
      </c>
      <c r="BD82" s="36">
        <v>33140</v>
      </c>
      <c r="BE82" s="41">
        <v>0</v>
      </c>
      <c r="BF82" s="6">
        <f t="shared" si="48"/>
        <v>0</v>
      </c>
      <c r="BR82" s="76">
        <v>33024</v>
      </c>
      <c r="BS82" s="41">
        <v>322.8</v>
      </c>
      <c r="BT82" s="6">
        <f t="shared" si="49"/>
        <v>2.018451308537594E-06</v>
      </c>
    </row>
    <row r="83" spans="2:72" ht="12.75">
      <c r="B83" s="36"/>
      <c r="C83" s="41"/>
      <c r="D83" s="6">
        <f t="shared" si="53"/>
        <v>0</v>
      </c>
      <c r="E83" s="41"/>
      <c r="F83" s="6">
        <f t="shared" si="41"/>
        <v>0</v>
      </c>
      <c r="G83" s="41"/>
      <c r="H83" s="6">
        <f t="shared" si="52"/>
        <v>0</v>
      </c>
      <c r="I83" s="41"/>
      <c r="J83" s="6">
        <f t="shared" si="54"/>
        <v>0</v>
      </c>
      <c r="K83" s="39">
        <f t="shared" si="50"/>
        <v>0</v>
      </c>
      <c r="L83" s="6">
        <f t="shared" si="55"/>
        <v>0</v>
      </c>
      <c r="P83" s="36"/>
      <c r="Q83" s="37"/>
      <c r="R83" s="6">
        <f t="shared" si="45"/>
        <v>0</v>
      </c>
      <c r="AC83" s="36"/>
      <c r="AD83" s="41"/>
      <c r="AE83" s="6">
        <f t="shared" si="46"/>
        <v>0</v>
      </c>
      <c r="AQ83" s="36"/>
      <c r="AR83" s="41"/>
      <c r="AS83" s="6">
        <f t="shared" si="47"/>
        <v>0</v>
      </c>
      <c r="BD83" s="36"/>
      <c r="BE83" s="41"/>
      <c r="BF83" s="6">
        <f t="shared" si="48"/>
        <v>0</v>
      </c>
      <c r="BR83" s="36"/>
      <c r="BS83" s="41"/>
      <c r="BT83" s="6">
        <f t="shared" si="49"/>
        <v>0</v>
      </c>
    </row>
    <row r="84" spans="2:72" ht="12.75">
      <c r="B84" s="36"/>
      <c r="C84" s="41"/>
      <c r="D84" s="6">
        <f t="shared" si="53"/>
        <v>0</v>
      </c>
      <c r="E84" s="41"/>
      <c r="F84" s="6">
        <f t="shared" si="41"/>
        <v>0</v>
      </c>
      <c r="G84" s="41"/>
      <c r="H84" s="6">
        <f t="shared" si="52"/>
        <v>0</v>
      </c>
      <c r="I84" s="41"/>
      <c r="J84" s="6">
        <f t="shared" si="54"/>
        <v>0</v>
      </c>
      <c r="K84" s="39">
        <f t="shared" si="50"/>
        <v>0</v>
      </c>
      <c r="L84" s="6">
        <f t="shared" si="55"/>
        <v>0</v>
      </c>
      <c r="P84" s="36"/>
      <c r="Q84" s="37"/>
      <c r="R84" s="6">
        <f t="shared" si="45"/>
        <v>0</v>
      </c>
      <c r="AC84" s="36"/>
      <c r="AD84" s="41"/>
      <c r="AE84" s="6">
        <f t="shared" si="46"/>
        <v>0</v>
      </c>
      <c r="AQ84" s="36"/>
      <c r="AR84" s="41"/>
      <c r="AS84" s="6">
        <f t="shared" si="47"/>
        <v>0</v>
      </c>
      <c r="BD84" s="36"/>
      <c r="BE84" s="41"/>
      <c r="BF84" s="6">
        <f t="shared" si="48"/>
        <v>0</v>
      </c>
      <c r="BR84" s="36"/>
      <c r="BS84" s="41"/>
      <c r="BT84" s="6">
        <f t="shared" si="49"/>
        <v>0</v>
      </c>
    </row>
    <row r="85" spans="2:72" ht="12.75">
      <c r="B85" s="36"/>
      <c r="C85" s="41"/>
      <c r="D85" s="6">
        <f t="shared" si="53"/>
        <v>0</v>
      </c>
      <c r="E85" s="41"/>
      <c r="F85" s="6">
        <f t="shared" si="41"/>
        <v>0</v>
      </c>
      <c r="G85" s="41"/>
      <c r="H85" s="6">
        <f t="shared" si="52"/>
        <v>0</v>
      </c>
      <c r="I85" s="41"/>
      <c r="J85" s="6">
        <f t="shared" si="54"/>
        <v>0</v>
      </c>
      <c r="K85" s="39">
        <f t="shared" si="50"/>
        <v>0</v>
      </c>
      <c r="L85" s="6">
        <f t="shared" si="55"/>
        <v>0</v>
      </c>
      <c r="P85" s="36"/>
      <c r="Q85" s="37"/>
      <c r="R85" s="6">
        <f t="shared" si="45"/>
        <v>0</v>
      </c>
      <c r="AC85" s="36"/>
      <c r="AD85" s="41"/>
      <c r="AE85" s="6">
        <f t="shared" si="46"/>
        <v>0</v>
      </c>
      <c r="AQ85" s="36"/>
      <c r="AR85" s="41"/>
      <c r="AS85" s="6">
        <f t="shared" si="47"/>
        <v>0</v>
      </c>
      <c r="BD85" s="36"/>
      <c r="BE85" s="41"/>
      <c r="BF85" s="6">
        <f t="shared" si="48"/>
        <v>0</v>
      </c>
      <c r="BR85" s="36"/>
      <c r="BS85" s="41"/>
      <c r="BT85" s="6">
        <f t="shared" si="49"/>
        <v>0</v>
      </c>
    </row>
    <row r="86" spans="2:72" ht="12.75">
      <c r="B86" s="36"/>
      <c r="C86" s="41"/>
      <c r="D86" s="6">
        <f t="shared" si="53"/>
        <v>0</v>
      </c>
      <c r="E86" s="41"/>
      <c r="F86" s="6">
        <f t="shared" si="41"/>
        <v>0</v>
      </c>
      <c r="G86" s="41"/>
      <c r="H86" s="6">
        <f t="shared" si="52"/>
        <v>0</v>
      </c>
      <c r="I86" s="41"/>
      <c r="J86" s="6">
        <f t="shared" si="54"/>
        <v>0</v>
      </c>
      <c r="K86" s="39">
        <f t="shared" si="50"/>
        <v>0</v>
      </c>
      <c r="L86" s="6">
        <f t="shared" si="55"/>
        <v>0</v>
      </c>
      <c r="P86" s="36"/>
      <c r="Q86" s="37"/>
      <c r="R86" s="6">
        <f t="shared" si="45"/>
        <v>0</v>
      </c>
      <c r="AC86" s="36"/>
      <c r="AD86" s="41"/>
      <c r="AE86" s="6">
        <f t="shared" si="46"/>
        <v>0</v>
      </c>
      <c r="AQ86" s="36"/>
      <c r="AR86" s="41"/>
      <c r="AS86" s="6">
        <f t="shared" si="47"/>
        <v>0</v>
      </c>
      <c r="BD86" s="36"/>
      <c r="BE86" s="41"/>
      <c r="BF86" s="6">
        <f t="shared" si="48"/>
        <v>0</v>
      </c>
      <c r="BR86" s="36"/>
      <c r="BS86" s="41"/>
      <c r="BT86" s="6">
        <f t="shared" si="49"/>
        <v>0</v>
      </c>
    </row>
    <row r="87" spans="2:72" ht="12.75">
      <c r="B87" s="36"/>
      <c r="C87" s="41"/>
      <c r="D87" s="6">
        <f t="shared" si="53"/>
        <v>0</v>
      </c>
      <c r="E87" s="41"/>
      <c r="F87" s="6">
        <f t="shared" si="41"/>
        <v>0</v>
      </c>
      <c r="G87" s="41"/>
      <c r="H87" s="6">
        <f t="shared" si="52"/>
        <v>0</v>
      </c>
      <c r="I87" s="41"/>
      <c r="J87" s="6">
        <f t="shared" si="54"/>
        <v>0</v>
      </c>
      <c r="K87" s="39">
        <f t="shared" si="50"/>
        <v>0</v>
      </c>
      <c r="L87" s="6">
        <f t="shared" si="55"/>
        <v>0</v>
      </c>
      <c r="P87" s="36"/>
      <c r="Q87" s="37"/>
      <c r="R87" s="6">
        <f t="shared" si="45"/>
        <v>0</v>
      </c>
      <c r="AC87" s="36"/>
      <c r="AD87" s="41"/>
      <c r="AE87" s="6">
        <f t="shared" si="46"/>
        <v>0</v>
      </c>
      <c r="AQ87" s="36"/>
      <c r="AR87" s="41"/>
      <c r="AS87" s="6">
        <f t="shared" si="47"/>
        <v>0</v>
      </c>
      <c r="BD87" s="36"/>
      <c r="BE87" s="41"/>
      <c r="BF87" s="6">
        <f t="shared" si="48"/>
        <v>0</v>
      </c>
      <c r="BR87" s="36"/>
      <c r="BS87" s="41"/>
      <c r="BT87" s="6">
        <f t="shared" si="49"/>
        <v>0</v>
      </c>
    </row>
    <row r="88" spans="2:72" ht="12.75">
      <c r="B88" s="36"/>
      <c r="C88" s="41"/>
      <c r="D88" s="6">
        <f t="shared" si="53"/>
        <v>0</v>
      </c>
      <c r="E88" s="41"/>
      <c r="F88" s="6">
        <f t="shared" si="41"/>
        <v>0</v>
      </c>
      <c r="G88" s="41"/>
      <c r="H88" s="6">
        <f t="shared" si="52"/>
        <v>0</v>
      </c>
      <c r="I88" s="41"/>
      <c r="J88" s="6">
        <f t="shared" si="54"/>
        <v>0</v>
      </c>
      <c r="K88" s="39">
        <f t="shared" si="50"/>
        <v>0</v>
      </c>
      <c r="L88" s="6">
        <f t="shared" si="55"/>
        <v>0</v>
      </c>
      <c r="P88" s="36"/>
      <c r="Q88" s="37"/>
      <c r="R88" s="6">
        <f t="shared" si="45"/>
        <v>0</v>
      </c>
      <c r="AC88" s="36"/>
      <c r="AD88" s="41"/>
      <c r="AE88" s="6">
        <f t="shared" si="46"/>
        <v>0</v>
      </c>
      <c r="AQ88" s="36"/>
      <c r="AR88" s="41"/>
      <c r="AS88" s="6">
        <f t="shared" si="47"/>
        <v>0</v>
      </c>
      <c r="BD88" s="36"/>
      <c r="BE88" s="41"/>
      <c r="BF88" s="6">
        <f t="shared" si="48"/>
        <v>0</v>
      </c>
      <c r="BR88" s="36"/>
      <c r="BS88" s="41"/>
      <c r="BT88" s="6">
        <f t="shared" si="49"/>
        <v>0</v>
      </c>
    </row>
    <row r="89" spans="2:72" ht="12.75">
      <c r="B89" s="32"/>
      <c r="C89" s="35"/>
      <c r="D89" s="6">
        <f t="shared" si="53"/>
        <v>0</v>
      </c>
      <c r="E89" s="35"/>
      <c r="F89" s="6">
        <f t="shared" si="41"/>
        <v>0</v>
      </c>
      <c r="G89" s="35"/>
      <c r="H89" s="6">
        <f t="shared" si="52"/>
        <v>0</v>
      </c>
      <c r="I89" s="35"/>
      <c r="J89" s="6">
        <f t="shared" si="54"/>
        <v>0</v>
      </c>
      <c r="K89" s="39">
        <f t="shared" si="50"/>
        <v>0</v>
      </c>
      <c r="L89" s="6">
        <f t="shared" si="55"/>
        <v>0</v>
      </c>
      <c r="P89" s="32"/>
      <c r="Q89" s="33"/>
      <c r="R89" s="6">
        <f t="shared" si="45"/>
        <v>0</v>
      </c>
      <c r="AC89" s="32"/>
      <c r="AD89" s="35"/>
      <c r="AE89" s="6">
        <f t="shared" si="46"/>
        <v>0</v>
      </c>
      <c r="AQ89" s="32"/>
      <c r="AR89" s="35"/>
      <c r="AS89" s="6">
        <f t="shared" si="47"/>
        <v>0</v>
      </c>
      <c r="BD89" s="32"/>
      <c r="BE89" s="35"/>
      <c r="BF89" s="6">
        <f t="shared" si="48"/>
        <v>0</v>
      </c>
      <c r="BR89" s="32"/>
      <c r="BS89" s="35"/>
      <c r="BT89" s="6">
        <f t="shared" si="49"/>
        <v>0</v>
      </c>
    </row>
    <row r="90" spans="2:71" ht="12.75">
      <c r="B90" s="20"/>
      <c r="C90" s="4">
        <f aca="true" t="shared" si="56" ref="C90:I90">SUM(C2:C89)</f>
        <v>81732070.14395487</v>
      </c>
      <c r="D90" s="10">
        <f t="shared" si="56"/>
        <v>1.0032809654967445</v>
      </c>
      <c r="E90" s="4">
        <f t="shared" si="56"/>
        <v>42460003.67325386</v>
      </c>
      <c r="F90" s="10">
        <f t="shared" si="56"/>
        <v>1.0000000000000002</v>
      </c>
      <c r="G90" s="4">
        <f t="shared" si="56"/>
        <v>5282621.01</v>
      </c>
      <c r="H90" s="10">
        <f t="shared" si="56"/>
        <v>1</v>
      </c>
      <c r="I90" s="4">
        <f t="shared" si="56"/>
        <v>30449896.200000007</v>
      </c>
      <c r="J90" s="7"/>
      <c r="K90" s="4">
        <f>SUM(K2:K89)</f>
        <v>159924591.02720866</v>
      </c>
      <c r="L90" s="7"/>
      <c r="P90" s="20"/>
      <c r="Q90" s="4">
        <f>SUM(Q2:Q89)</f>
        <v>81732070.14395483</v>
      </c>
      <c r="AC90" s="20"/>
      <c r="AD90" s="4">
        <f>SUM(AD2:AD89)</f>
        <v>42460003.67325387</v>
      </c>
      <c r="AQ90" s="20"/>
      <c r="AR90" s="4">
        <f>SUM(AR2:AR89)</f>
        <v>5282621.010000001</v>
      </c>
      <c r="BD90" s="20"/>
      <c r="BE90" s="4">
        <f>SUM(BE2:BE89)</f>
        <v>30449896.200000014</v>
      </c>
      <c r="BR90" s="20"/>
      <c r="BS90" s="4">
        <f>SUM(BS2:BS89)</f>
        <v>159924591.01422402</v>
      </c>
    </row>
    <row r="91" spans="2:71" ht="12.75">
      <c r="B91" s="20"/>
      <c r="C91" s="4">
        <f>+C90-C92</f>
        <v>2.5439548790454865</v>
      </c>
      <c r="E91" s="4">
        <f>+E90-E92</f>
        <v>0.07325386255979538</v>
      </c>
      <c r="G91" s="4">
        <f>+G90-G92</f>
        <v>0</v>
      </c>
      <c r="I91" s="4">
        <f>+I90-I92</f>
        <v>-0.10999999567866325</v>
      </c>
      <c r="K91" s="4">
        <f>+K90-K92</f>
        <v>2.5072086453437805</v>
      </c>
      <c r="P91" s="20"/>
      <c r="Q91" s="4">
        <f>+Q90-Q92</f>
        <v>2.543954834342003</v>
      </c>
      <c r="AC91" s="20"/>
      <c r="AD91" s="4">
        <f>+AD90-AD92</f>
        <v>0.07325387746095657</v>
      </c>
      <c r="AQ91" s="20"/>
      <c r="AR91" s="4">
        <f>+AR90-AR92</f>
        <v>0</v>
      </c>
      <c r="BD91" s="20"/>
      <c r="BE91" s="4">
        <f>+BE90-BE92</f>
        <v>-0.10999998822808266</v>
      </c>
      <c r="BR91" s="20"/>
      <c r="BS91" s="4">
        <f>+BS90-BS93</f>
        <v>2.494224041700363</v>
      </c>
    </row>
    <row r="92" spans="2:71" ht="12.75">
      <c r="B92" s="20"/>
      <c r="C92" s="16">
        <f>+C103</f>
        <v>81732067.6</v>
      </c>
      <c r="E92" s="9">
        <f>+E103</f>
        <v>42460003.599999994</v>
      </c>
      <c r="G92" s="9">
        <f>+G103</f>
        <v>5282621.01</v>
      </c>
      <c r="I92" s="9">
        <f>+I103</f>
        <v>30449896.310000002</v>
      </c>
      <c r="K92" s="9">
        <f>+K103</f>
        <v>159924588.52</v>
      </c>
      <c r="P92" s="20"/>
      <c r="Q92" s="16">
        <f>+C103</f>
        <v>81732067.6</v>
      </c>
      <c r="AC92" s="20"/>
      <c r="AD92" s="9">
        <f>+E103</f>
        <v>42460003.599999994</v>
      </c>
      <c r="AQ92" s="20"/>
      <c r="AR92" s="9">
        <f>+G103</f>
        <v>5282621.01</v>
      </c>
      <c r="BD92" s="20"/>
      <c r="BE92" s="9">
        <f>+I103</f>
        <v>30449896.310000002</v>
      </c>
      <c r="BR92" s="20"/>
      <c r="BS92" s="4">
        <f>SUM(BK92:BQ92)</f>
        <v>0</v>
      </c>
    </row>
    <row r="93" spans="2:71" ht="12.75">
      <c r="B93" s="20"/>
      <c r="P93" s="20"/>
      <c r="AC93" s="20"/>
      <c r="AQ93" s="20"/>
      <c r="BD93" s="20"/>
      <c r="BR93" s="20"/>
      <c r="BS93" s="4">
        <f>+BE92+AR92+AD92+Q92</f>
        <v>159924588.51999998</v>
      </c>
    </row>
    <row r="94" spans="2:70" ht="12.75">
      <c r="B94" s="20"/>
      <c r="P94" s="20"/>
      <c r="AC94" s="20"/>
      <c r="AQ94" s="20"/>
      <c r="BD94" s="20"/>
      <c r="BR94" s="20"/>
    </row>
    <row r="95" spans="2:70" ht="12.75">
      <c r="B95" s="20"/>
      <c r="P95" s="20"/>
      <c r="AC95" s="20"/>
      <c r="AQ95" s="20"/>
      <c r="BD95" s="20"/>
      <c r="BR95" s="20"/>
    </row>
    <row r="96" spans="2:70" ht="12.75">
      <c r="B96" s="20"/>
      <c r="P96" s="20"/>
      <c r="AC96" s="20"/>
      <c r="AQ96" s="20"/>
      <c r="BD96" s="20"/>
      <c r="BR96" s="20"/>
    </row>
    <row r="97" spans="2:70" ht="12.75">
      <c r="B97" s="20"/>
      <c r="P97" s="20"/>
      <c r="AC97" s="20"/>
      <c r="AQ97" s="20"/>
      <c r="BD97" s="20"/>
      <c r="BR97" s="20"/>
    </row>
    <row r="98" spans="2:70" ht="12.75">
      <c r="B98" s="20"/>
      <c r="P98" s="20"/>
      <c r="AC98" s="20"/>
      <c r="AQ98" s="20"/>
      <c r="BD98" s="20"/>
      <c r="BR98" s="20"/>
    </row>
    <row r="99" spans="2:70" ht="12.75">
      <c r="B99" s="20"/>
      <c r="P99" s="20"/>
      <c r="AC99" s="20"/>
      <c r="AQ99" s="20"/>
      <c r="BD99" s="20"/>
      <c r="BR99" s="20"/>
    </row>
    <row r="100" spans="2:70" ht="12.75">
      <c r="B100" s="20"/>
      <c r="C100" s="16"/>
      <c r="D100" s="13"/>
      <c r="E100" s="16"/>
      <c r="M100" s="15"/>
      <c r="P100" s="20"/>
      <c r="Q100" s="16"/>
      <c r="U100" s="15"/>
      <c r="AC100" s="20"/>
      <c r="AD100" s="16"/>
      <c r="AQ100" s="20"/>
      <c r="BD100" s="20"/>
      <c r="BR100" s="20"/>
    </row>
    <row r="101" spans="2:70" ht="12.75">
      <c r="B101" s="20"/>
      <c r="C101" s="16"/>
      <c r="D101" s="13"/>
      <c r="E101" s="16"/>
      <c r="G101" s="14"/>
      <c r="I101" s="16"/>
      <c r="K101" s="37"/>
      <c r="M101" s="14"/>
      <c r="P101" s="20"/>
      <c r="Q101" s="16"/>
      <c r="U101" s="14"/>
      <c r="AC101" s="20"/>
      <c r="AD101" s="16"/>
      <c r="AQ101" s="20"/>
      <c r="AR101" s="14"/>
      <c r="BD101" s="20"/>
      <c r="BE101" s="16"/>
      <c r="BR101" s="20"/>
    </row>
    <row r="102" spans="2:70" ht="12.75">
      <c r="B102" s="20"/>
      <c r="C102" s="16"/>
      <c r="E102" s="16"/>
      <c r="G102" s="16"/>
      <c r="I102" s="16"/>
      <c r="K102" s="37"/>
      <c r="M102" s="14"/>
      <c r="P102" s="20"/>
      <c r="U102" s="14"/>
      <c r="AC102" s="20"/>
      <c r="AD102" s="16"/>
      <c r="AQ102" s="20"/>
      <c r="AR102" s="16"/>
      <c r="BD102" s="20"/>
      <c r="BE102" s="16">
        <v>0</v>
      </c>
      <c r="BR102" s="20"/>
    </row>
    <row r="103" spans="2:70" ht="12.75">
      <c r="B103" s="20"/>
      <c r="C103" s="4">
        <f>+Sept2021!C103+Aug2021!C103+July2021!C103+June2021!C103+May2021!C103+Apr2021!C103+Mar2021!C103+Feb2021!C103+Jan2021!C103+Dec2020!C103+Nov2020!C103+Oct2020!C103</f>
        <v>81732067.6</v>
      </c>
      <c r="E103" s="4">
        <f>+Sept2021!E103+Aug2021!E103+July2021!E103+June2021!E103+May2021!E103+Apr2021!E103+Mar2021!E103+Feb2021!E103+Jan2021!E103+Dec2020!E103+Nov2020!E103+Oct2020!E103</f>
        <v>42460003.599999994</v>
      </c>
      <c r="G103" s="4">
        <f>+Sept2021!G103+Aug2021!G103+July2021!G103+June2021!G103+May2021!G103+Apr2021!G103+Mar2021!G103+Feb2021!G103+Jan2021!G103+Dec2020!G103+Nov2020!G103+Oct2020!G103</f>
        <v>5282621.01</v>
      </c>
      <c r="I103" s="4">
        <f>+Sept2021!I103+Aug2021!I103+July2021!I103+June2021!I103+May2021!I103+Apr2021!I103+Mar2021!I103+Feb2021!I103+Jan2021!I103+Dec2020!I103+Nov2020!I103+Oct2020!I103</f>
        <v>30449896.310000002</v>
      </c>
      <c r="K103" s="4">
        <f>+Sept2021!K103+Aug2021!K103+July2021!K103+June2021!K103+May2021!K103+Apr2021!K103+Mar2021!K103+Feb2021!K103+Jan2021!K103+Dec2020!K103+Nov2020!K103+Oct2020!K103</f>
        <v>159924588.52</v>
      </c>
      <c r="M103" s="15"/>
      <c r="P103" s="20"/>
      <c r="U103" s="17"/>
      <c r="AC103" s="20"/>
      <c r="AD103" s="4">
        <f>+Sept2021!AD103+Aug2021!AD103+July2021!AD103+June2021!AD103+May2021!AD103+Apr2021!AD103+Mar2021!AD103+Feb2021!AD103+Jan2021!AD103+Dec2020!AD103+Nov2020!AD103+Oct2020!AD103</f>
        <v>0</v>
      </c>
      <c r="AQ103" s="20"/>
      <c r="AR103" s="4">
        <f>+Sept2021!AR103+Aug2021!AR103+July2021!AR103+June2021!AR103+May2021!AR103+Apr2021!AR103+Mar2021!AR103+Feb2021!AR103+Jan2021!AR103+Dec2020!AR103+Nov2020!AR103+Oct2020!AR103</f>
        <v>0</v>
      </c>
      <c r="BD103" s="20"/>
      <c r="BE103" s="4">
        <f>SUM(BE101:BE102)</f>
        <v>0</v>
      </c>
      <c r="BR103" s="20"/>
    </row>
    <row r="104" spans="2:70" ht="12.75">
      <c r="B104" s="20"/>
      <c r="K104" s="4">
        <v>21416.54</v>
      </c>
      <c r="M104" s="15"/>
      <c r="P104" s="20"/>
      <c r="AC104" s="20"/>
      <c r="AQ104" s="20"/>
      <c r="BD104" s="20"/>
      <c r="BR104" s="20"/>
    </row>
    <row r="105" spans="2:70" ht="12.75">
      <c r="B105" s="20"/>
      <c r="K105" s="4">
        <f>+SUM(K103:K104)</f>
        <v>159946005.06</v>
      </c>
      <c r="P105" s="20"/>
      <c r="AC105" s="20"/>
      <c r="AQ105" s="20"/>
      <c r="BD105" s="20"/>
      <c r="BR105" s="20"/>
    </row>
    <row r="106" spans="2:71" ht="12.75">
      <c r="B106" s="20"/>
      <c r="E106" s="16"/>
      <c r="G106" s="16"/>
      <c r="H106" s="18"/>
      <c r="I106" s="16"/>
      <c r="K106" s="16"/>
      <c r="L106" s="18"/>
      <c r="M106" s="19"/>
      <c r="O106" s="18"/>
      <c r="P106" s="20"/>
      <c r="S106" s="18"/>
      <c r="T106" s="18"/>
      <c r="U106" s="14"/>
      <c r="AC106" s="20"/>
      <c r="AD106" s="16"/>
      <c r="AQ106" s="20"/>
      <c r="AR106" s="16"/>
      <c r="BD106" s="20"/>
      <c r="BE106" s="16"/>
      <c r="BR106" s="20"/>
      <c r="BS106" s="16"/>
    </row>
    <row r="107" spans="2:70" ht="12.75">
      <c r="B107" s="20"/>
      <c r="P107" s="20"/>
      <c r="AC107" s="20"/>
      <c r="AQ107" s="20"/>
      <c r="BD107" s="20"/>
      <c r="BR107" s="20"/>
    </row>
    <row r="108" spans="2:70" ht="12.75">
      <c r="B108" s="20"/>
      <c r="P108" s="20"/>
      <c r="AC108" s="20"/>
      <c r="AQ108" s="20"/>
      <c r="BD108" s="20"/>
      <c r="BR108" s="20"/>
    </row>
    <row r="109" spans="2:70" ht="12.75">
      <c r="B109" s="20"/>
      <c r="P109" s="20"/>
      <c r="AC109" s="20"/>
      <c r="AQ109" s="20"/>
      <c r="BD109" s="20"/>
      <c r="BR109" s="20"/>
    </row>
    <row r="110" spans="2:70" ht="12.75">
      <c r="B110" s="20"/>
      <c r="P110" s="20"/>
      <c r="AC110" s="20"/>
      <c r="AQ110" s="20"/>
      <c r="BD110" s="20"/>
      <c r="BR110" s="20"/>
    </row>
    <row r="111" spans="2:70" ht="12.75">
      <c r="B111" s="20"/>
      <c r="P111" s="20"/>
      <c r="AC111" s="20"/>
      <c r="AQ111" s="20"/>
      <c r="BD111" s="20"/>
      <c r="BR111" s="20"/>
    </row>
    <row r="112" spans="2:70" ht="12.75">
      <c r="B112" s="20"/>
      <c r="P112" s="20"/>
      <c r="AC112" s="20"/>
      <c r="AQ112" s="20"/>
      <c r="BD112" s="20"/>
      <c r="BR112" s="20"/>
    </row>
    <row r="113" spans="2:70" ht="12.75">
      <c r="B113" s="20"/>
      <c r="P113" s="20"/>
      <c r="AC113" s="20"/>
      <c r="AQ113" s="20"/>
      <c r="BD113" s="20"/>
      <c r="BR113" s="20"/>
    </row>
    <row r="114" spans="2:70" ht="12.75">
      <c r="B114" s="20"/>
      <c r="P114" s="20"/>
      <c r="AC114" s="20"/>
      <c r="AQ114" s="20"/>
      <c r="BD114" s="20"/>
      <c r="BR114" s="20"/>
    </row>
    <row r="115" spans="2:70" ht="12.75">
      <c r="B115" s="20"/>
      <c r="P115" s="20"/>
      <c r="AC115" s="20"/>
      <c r="AQ115" s="20"/>
      <c r="BD115" s="20"/>
      <c r="BR115" s="20"/>
    </row>
    <row r="116" spans="2:70" ht="12.75">
      <c r="B116" s="20"/>
      <c r="C116" s="24"/>
      <c r="D116" s="21"/>
      <c r="E116" s="24"/>
      <c r="F116" s="40"/>
      <c r="G116" s="24"/>
      <c r="H116" s="22"/>
      <c r="P116" s="20"/>
      <c r="Q116" s="24"/>
      <c r="AC116" s="20"/>
      <c r="AD116" s="24"/>
      <c r="AQ116" s="20"/>
      <c r="AR116" s="24"/>
      <c r="BD116" s="20"/>
      <c r="BR116" s="20"/>
    </row>
    <row r="117" spans="2:70" ht="12.75">
      <c r="B117" s="20"/>
      <c r="C117" s="24"/>
      <c r="D117" s="21"/>
      <c r="E117" s="24"/>
      <c r="F117" s="40"/>
      <c r="G117" s="24"/>
      <c r="H117" s="22"/>
      <c r="P117" s="20"/>
      <c r="Q117" s="24"/>
      <c r="AC117" s="20"/>
      <c r="AD117" s="24"/>
      <c r="AQ117" s="20"/>
      <c r="AR117" s="24"/>
      <c r="BD117" s="20"/>
      <c r="BR117" s="20"/>
    </row>
    <row r="118" spans="2:70" ht="12.75">
      <c r="B118" s="20"/>
      <c r="C118" s="24"/>
      <c r="D118" s="21"/>
      <c r="E118" s="24"/>
      <c r="F118" s="40"/>
      <c r="G118" s="24"/>
      <c r="H118" s="22"/>
      <c r="P118" s="20"/>
      <c r="Q118" s="24"/>
      <c r="AC118" s="20"/>
      <c r="AD118" s="24"/>
      <c r="AQ118" s="20"/>
      <c r="AR118" s="24"/>
      <c r="BD118" s="20"/>
      <c r="BR118" s="20"/>
    </row>
    <row r="119" spans="2:70" ht="12.75">
      <c r="B119" s="20"/>
      <c r="C119" s="24"/>
      <c r="D119" s="21"/>
      <c r="E119" s="24"/>
      <c r="F119" s="40"/>
      <c r="G119" s="24"/>
      <c r="H119" s="22"/>
      <c r="P119" s="20"/>
      <c r="Q119" s="24"/>
      <c r="AC119" s="20"/>
      <c r="AD119" s="24"/>
      <c r="AQ119" s="20"/>
      <c r="AR119" s="24"/>
      <c r="BD119" s="20"/>
      <c r="BR119" s="20"/>
    </row>
    <row r="120" spans="2:70" ht="12.75">
      <c r="B120" s="20"/>
      <c r="C120" s="24"/>
      <c r="D120" s="21"/>
      <c r="E120" s="24"/>
      <c r="F120" s="40"/>
      <c r="G120" s="24"/>
      <c r="H120" s="22"/>
      <c r="P120" s="20"/>
      <c r="Q120" s="24"/>
      <c r="AC120" s="20"/>
      <c r="AD120" s="24"/>
      <c r="AQ120" s="20"/>
      <c r="AR120" s="24"/>
      <c r="BD120" s="20"/>
      <c r="BR120" s="20"/>
    </row>
    <row r="121" spans="2:70" ht="12.75">
      <c r="B121" s="20"/>
      <c r="C121" s="24"/>
      <c r="D121" s="21"/>
      <c r="E121" s="24"/>
      <c r="F121" s="40"/>
      <c r="G121" s="24"/>
      <c r="H121" s="22"/>
      <c r="P121" s="20"/>
      <c r="Q121" s="24"/>
      <c r="AC121" s="20"/>
      <c r="AD121" s="24"/>
      <c r="AQ121" s="20"/>
      <c r="AR121" s="24"/>
      <c r="BD121" s="20"/>
      <c r="BR121" s="20"/>
    </row>
    <row r="122" spans="2:70" ht="12.75">
      <c r="B122" s="20"/>
      <c r="C122" s="24"/>
      <c r="D122" s="21"/>
      <c r="E122" s="24"/>
      <c r="F122" s="40"/>
      <c r="G122" s="24"/>
      <c r="H122" s="22"/>
      <c r="P122" s="20"/>
      <c r="Q122" s="24"/>
      <c r="AC122" s="20"/>
      <c r="AD122" s="24"/>
      <c r="AQ122" s="20"/>
      <c r="AR122" s="24"/>
      <c r="BD122" s="20"/>
      <c r="BR122" s="20"/>
    </row>
    <row r="123" spans="2:70" ht="12.75">
      <c r="B123" s="20"/>
      <c r="C123" s="24"/>
      <c r="D123" s="21"/>
      <c r="E123" s="24"/>
      <c r="F123" s="40"/>
      <c r="G123" s="24"/>
      <c r="H123" s="22"/>
      <c r="P123" s="20"/>
      <c r="Q123" s="24"/>
      <c r="AC123" s="20"/>
      <c r="AD123" s="24"/>
      <c r="AQ123" s="20"/>
      <c r="AR123" s="24"/>
      <c r="BD123" s="20"/>
      <c r="BR123" s="20"/>
    </row>
    <row r="124" spans="2:70" ht="12.75">
      <c r="B124" s="20"/>
      <c r="C124" s="24"/>
      <c r="D124" s="21"/>
      <c r="E124" s="24"/>
      <c r="F124" s="40"/>
      <c r="G124" s="24"/>
      <c r="H124" s="22"/>
      <c r="P124" s="20"/>
      <c r="Q124" s="24"/>
      <c r="AC124" s="20"/>
      <c r="AD124" s="24"/>
      <c r="AQ124" s="20"/>
      <c r="AR124" s="24"/>
      <c r="BD124" s="20"/>
      <c r="BR124" s="20"/>
    </row>
    <row r="125" spans="2:70" ht="12.75">
      <c r="B125" s="20"/>
      <c r="C125" s="24"/>
      <c r="D125" s="21"/>
      <c r="E125" s="24"/>
      <c r="F125" s="40"/>
      <c r="G125" s="24"/>
      <c r="H125" s="22"/>
      <c r="P125" s="20"/>
      <c r="Q125" s="24"/>
      <c r="AC125" s="20"/>
      <c r="AD125" s="24"/>
      <c r="AQ125" s="20"/>
      <c r="AR125" s="24"/>
      <c r="BD125" s="20"/>
      <c r="BR125" s="20"/>
    </row>
    <row r="126" spans="2:70" ht="12.75">
      <c r="B126" s="20"/>
      <c r="C126" s="24"/>
      <c r="D126" s="21"/>
      <c r="E126" s="24"/>
      <c r="F126" s="40"/>
      <c r="G126" s="24"/>
      <c r="H126" s="22"/>
      <c r="P126" s="20"/>
      <c r="Q126" s="24"/>
      <c r="AC126" s="20"/>
      <c r="AD126" s="24"/>
      <c r="AQ126" s="20"/>
      <c r="AR126" s="24"/>
      <c r="BD126" s="20"/>
      <c r="BR126" s="20"/>
    </row>
    <row r="127" spans="2:70" ht="12.75">
      <c r="B127" s="20"/>
      <c r="C127" s="24"/>
      <c r="D127" s="21"/>
      <c r="E127" s="24"/>
      <c r="F127" s="40"/>
      <c r="G127" s="24"/>
      <c r="H127" s="22"/>
      <c r="P127" s="20"/>
      <c r="Q127" s="24"/>
      <c r="AC127" s="20"/>
      <c r="AD127" s="24"/>
      <c r="AQ127" s="20"/>
      <c r="AR127" s="24"/>
      <c r="BD127" s="20"/>
      <c r="BR127" s="20"/>
    </row>
    <row r="128" spans="2:70" ht="12.75">
      <c r="B128" s="20"/>
      <c r="C128" s="24"/>
      <c r="D128" s="21"/>
      <c r="E128" s="24"/>
      <c r="F128" s="40"/>
      <c r="G128" s="24"/>
      <c r="H128" s="22"/>
      <c r="P128" s="20"/>
      <c r="Q128" s="24"/>
      <c r="AC128" s="20"/>
      <c r="AD128" s="24"/>
      <c r="AQ128" s="20"/>
      <c r="AR128" s="24"/>
      <c r="BD128" s="20"/>
      <c r="BR128" s="20"/>
    </row>
    <row r="129" spans="2:70" ht="12.75">
      <c r="B129" s="20"/>
      <c r="C129" s="24"/>
      <c r="D129" s="21"/>
      <c r="E129" s="24"/>
      <c r="F129" s="40"/>
      <c r="G129" s="24"/>
      <c r="H129" s="22"/>
      <c r="P129" s="20"/>
      <c r="Q129" s="24"/>
      <c r="AC129" s="20"/>
      <c r="AD129" s="24"/>
      <c r="AQ129" s="20"/>
      <c r="AR129" s="24"/>
      <c r="BD129" s="20"/>
      <c r="BR129" s="20"/>
    </row>
    <row r="130" spans="2:70" ht="12.75">
      <c r="B130" s="20"/>
      <c r="C130" s="24"/>
      <c r="D130" s="21"/>
      <c r="E130" s="24"/>
      <c r="F130" s="40"/>
      <c r="G130" s="24"/>
      <c r="H130" s="22"/>
      <c r="P130" s="20"/>
      <c r="Q130" s="24"/>
      <c r="AC130" s="20"/>
      <c r="AD130" s="24"/>
      <c r="AQ130" s="20"/>
      <c r="AR130" s="24"/>
      <c r="BD130" s="20"/>
      <c r="BR130" s="20"/>
    </row>
    <row r="131" spans="2:70" ht="12.75">
      <c r="B131" s="20"/>
      <c r="C131" s="24"/>
      <c r="D131" s="21"/>
      <c r="E131" s="24"/>
      <c r="F131" s="40"/>
      <c r="G131" s="24"/>
      <c r="H131" s="22"/>
      <c r="P131" s="20"/>
      <c r="Q131" s="24"/>
      <c r="AC131" s="20"/>
      <c r="AD131" s="24"/>
      <c r="AQ131" s="20"/>
      <c r="AR131" s="24"/>
      <c r="BD131" s="20"/>
      <c r="BR131" s="20"/>
    </row>
    <row r="132" spans="2:70" ht="12.75">
      <c r="B132" s="20"/>
      <c r="C132" s="24"/>
      <c r="D132" s="21"/>
      <c r="E132" s="24"/>
      <c r="F132" s="40"/>
      <c r="G132" s="24"/>
      <c r="H132" s="22"/>
      <c r="P132" s="20"/>
      <c r="Q132" s="24"/>
      <c r="AC132" s="20"/>
      <c r="AD132" s="24"/>
      <c r="AQ132" s="20"/>
      <c r="AR132" s="24"/>
      <c r="BD132" s="20"/>
      <c r="BR132" s="20"/>
    </row>
    <row r="133" spans="2:70" ht="12.75">
      <c r="B133" s="20"/>
      <c r="C133" s="24"/>
      <c r="D133" s="21"/>
      <c r="E133" s="24"/>
      <c r="F133" s="40"/>
      <c r="G133" s="24"/>
      <c r="H133" s="22"/>
      <c r="P133" s="20"/>
      <c r="Q133" s="24"/>
      <c r="AC133" s="20"/>
      <c r="AD133" s="24"/>
      <c r="AQ133" s="20"/>
      <c r="AR133" s="24"/>
      <c r="BD133" s="20"/>
      <c r="BR133" s="20"/>
    </row>
    <row r="134" spans="2:70" ht="12.75">
      <c r="B134" s="20"/>
      <c r="C134" s="24"/>
      <c r="D134" s="21"/>
      <c r="E134" s="24"/>
      <c r="F134" s="40"/>
      <c r="G134" s="24"/>
      <c r="H134" s="22"/>
      <c r="P134" s="20"/>
      <c r="Q134" s="24"/>
      <c r="AC134" s="20"/>
      <c r="AD134" s="24"/>
      <c r="AQ134" s="20"/>
      <c r="AR134" s="24"/>
      <c r="BD134" s="20"/>
      <c r="BR134" s="20"/>
    </row>
    <row r="135" spans="2:70" ht="12.75">
      <c r="B135" s="20"/>
      <c r="C135" s="24"/>
      <c r="D135" s="21"/>
      <c r="E135" s="24"/>
      <c r="F135" s="40"/>
      <c r="G135" s="24"/>
      <c r="H135" s="22"/>
      <c r="P135" s="20"/>
      <c r="Q135" s="24"/>
      <c r="AC135" s="20"/>
      <c r="AD135" s="24"/>
      <c r="AQ135" s="20"/>
      <c r="AR135" s="24"/>
      <c r="BD135" s="20"/>
      <c r="BR135" s="20"/>
    </row>
    <row r="136" spans="2:70" ht="12.75">
      <c r="B136" s="20"/>
      <c r="C136" s="24"/>
      <c r="D136" s="21"/>
      <c r="E136" s="24"/>
      <c r="F136" s="40"/>
      <c r="G136" s="24"/>
      <c r="H136" s="22"/>
      <c r="P136" s="20"/>
      <c r="Q136" s="24"/>
      <c r="AC136" s="20"/>
      <c r="AD136" s="24"/>
      <c r="AQ136" s="20"/>
      <c r="AR136" s="24"/>
      <c r="BD136" s="20"/>
      <c r="BR136" s="20"/>
    </row>
    <row r="137" spans="2:70" ht="12.75">
      <c r="B137" s="20"/>
      <c r="C137" s="24"/>
      <c r="D137" s="21"/>
      <c r="E137" s="24"/>
      <c r="F137" s="40"/>
      <c r="G137" s="24"/>
      <c r="H137" s="22"/>
      <c r="P137" s="20"/>
      <c r="Q137" s="24"/>
      <c r="AC137" s="20"/>
      <c r="AD137" s="24"/>
      <c r="AQ137" s="20"/>
      <c r="AR137" s="24"/>
      <c r="BD137" s="20"/>
      <c r="BR137" s="20"/>
    </row>
    <row r="138" spans="2:70" ht="12.75">
      <c r="B138" s="20"/>
      <c r="C138" s="24"/>
      <c r="D138" s="21"/>
      <c r="E138" s="24"/>
      <c r="F138" s="40"/>
      <c r="G138" s="24"/>
      <c r="H138" s="22"/>
      <c r="P138" s="20"/>
      <c r="Q138" s="24"/>
      <c r="AC138" s="20"/>
      <c r="AD138" s="24"/>
      <c r="AQ138" s="20"/>
      <c r="AR138" s="24"/>
      <c r="BD138" s="20"/>
      <c r="BR138" s="20"/>
    </row>
    <row r="139" spans="2:70" ht="12.75">
      <c r="B139" s="20"/>
      <c r="C139" s="24"/>
      <c r="D139" s="21"/>
      <c r="E139" s="24"/>
      <c r="F139" s="40"/>
      <c r="G139" s="24"/>
      <c r="H139" s="22"/>
      <c r="P139" s="20"/>
      <c r="Q139" s="24"/>
      <c r="AC139" s="20"/>
      <c r="AD139" s="24"/>
      <c r="AQ139" s="20"/>
      <c r="AR139" s="24"/>
      <c r="BD139" s="20"/>
      <c r="BR139" s="20"/>
    </row>
    <row r="140" spans="2:70" ht="12.75">
      <c r="B140" s="20"/>
      <c r="C140" s="24"/>
      <c r="D140" s="21"/>
      <c r="E140" s="24"/>
      <c r="F140" s="40"/>
      <c r="G140" s="24"/>
      <c r="H140" s="22"/>
      <c r="P140" s="20"/>
      <c r="Q140" s="24"/>
      <c r="AC140" s="20"/>
      <c r="AD140" s="24"/>
      <c r="AQ140" s="20"/>
      <c r="AR140" s="24"/>
      <c r="BD140" s="20"/>
      <c r="BR140" s="20"/>
    </row>
    <row r="141" spans="2:70" ht="12.75">
      <c r="B141" s="20"/>
      <c r="C141" s="24"/>
      <c r="D141" s="21"/>
      <c r="E141" s="24"/>
      <c r="F141" s="40"/>
      <c r="G141" s="24"/>
      <c r="H141" s="22"/>
      <c r="P141" s="20"/>
      <c r="Q141" s="24"/>
      <c r="AC141" s="20"/>
      <c r="AD141" s="24"/>
      <c r="AQ141" s="20"/>
      <c r="AR141" s="24"/>
      <c r="BD141" s="20"/>
      <c r="BR141" s="20"/>
    </row>
    <row r="142" spans="2:70" ht="12.75">
      <c r="B142" s="20"/>
      <c r="C142" s="24"/>
      <c r="D142" s="21"/>
      <c r="E142" s="24"/>
      <c r="F142" s="40"/>
      <c r="G142" s="24"/>
      <c r="H142" s="22"/>
      <c r="P142" s="20"/>
      <c r="Q142" s="24"/>
      <c r="AC142" s="20"/>
      <c r="AD142" s="24"/>
      <c r="AQ142" s="20"/>
      <c r="AR142" s="24"/>
      <c r="BD142" s="20"/>
      <c r="BR142" s="20"/>
    </row>
    <row r="143" spans="2:70" ht="12.75">
      <c r="B143" s="20"/>
      <c r="C143" s="24"/>
      <c r="D143" s="21"/>
      <c r="E143" s="24"/>
      <c r="F143" s="40"/>
      <c r="G143" s="24"/>
      <c r="H143" s="22"/>
      <c r="P143" s="20"/>
      <c r="Q143" s="24"/>
      <c r="AC143" s="20"/>
      <c r="AD143" s="24"/>
      <c r="AQ143" s="20"/>
      <c r="AR143" s="24"/>
      <c r="BD143" s="20"/>
      <c r="BR143" s="20"/>
    </row>
    <row r="144" spans="2:70" ht="12.75">
      <c r="B144" s="20"/>
      <c r="C144" s="24"/>
      <c r="D144" s="21"/>
      <c r="E144" s="24"/>
      <c r="F144" s="40"/>
      <c r="G144" s="24"/>
      <c r="H144" s="22"/>
      <c r="P144" s="20"/>
      <c r="Q144" s="24"/>
      <c r="AC144" s="20"/>
      <c r="AD144" s="24"/>
      <c r="AQ144" s="20"/>
      <c r="AR144" s="24"/>
      <c r="BD144" s="20"/>
      <c r="BR144" s="20"/>
    </row>
    <row r="145" spans="2:70" ht="12.75">
      <c r="B145" s="20"/>
      <c r="C145" s="24"/>
      <c r="D145" s="21"/>
      <c r="E145" s="24"/>
      <c r="F145" s="40"/>
      <c r="G145" s="24"/>
      <c r="H145" s="22"/>
      <c r="P145" s="20"/>
      <c r="Q145" s="24"/>
      <c r="AC145" s="20"/>
      <c r="AD145" s="24"/>
      <c r="AQ145" s="20"/>
      <c r="AR145" s="24"/>
      <c r="BD145" s="20"/>
      <c r="BR145" s="20"/>
    </row>
    <row r="146" spans="2:70" ht="12.75">
      <c r="B146" s="20"/>
      <c r="C146" s="24"/>
      <c r="D146" s="21"/>
      <c r="E146" s="24"/>
      <c r="F146" s="40"/>
      <c r="G146" s="24"/>
      <c r="H146" s="22"/>
      <c r="P146" s="20"/>
      <c r="Q146" s="24"/>
      <c r="AC146" s="20"/>
      <c r="AD146" s="24"/>
      <c r="AQ146" s="20"/>
      <c r="AR146" s="24"/>
      <c r="BD146" s="20"/>
      <c r="BR146" s="20"/>
    </row>
    <row r="147" spans="2:70" ht="12.75">
      <c r="B147" s="20"/>
      <c r="C147" s="24"/>
      <c r="D147" s="21"/>
      <c r="E147" s="24"/>
      <c r="F147" s="40"/>
      <c r="G147" s="24"/>
      <c r="H147" s="22"/>
      <c r="P147" s="20"/>
      <c r="Q147" s="24"/>
      <c r="AC147" s="20"/>
      <c r="AD147" s="24"/>
      <c r="AQ147" s="20"/>
      <c r="AR147" s="24"/>
      <c r="BD147" s="20"/>
      <c r="BR147" s="20"/>
    </row>
    <row r="148" spans="2:70" ht="12.75">
      <c r="B148" s="20"/>
      <c r="C148" s="24"/>
      <c r="D148" s="21"/>
      <c r="E148" s="24"/>
      <c r="F148" s="40"/>
      <c r="G148" s="24"/>
      <c r="H148" s="22"/>
      <c r="P148" s="20"/>
      <c r="Q148" s="24"/>
      <c r="AC148" s="20"/>
      <c r="AD148" s="24"/>
      <c r="AQ148" s="20"/>
      <c r="AR148" s="24"/>
      <c r="BD148" s="20"/>
      <c r="BR148" s="20"/>
    </row>
    <row r="149" spans="2:70" ht="12.75">
      <c r="B149" s="20"/>
      <c r="C149" s="24"/>
      <c r="D149" s="21"/>
      <c r="E149" s="24"/>
      <c r="F149" s="40"/>
      <c r="G149" s="24"/>
      <c r="H149" s="22"/>
      <c r="P149" s="20"/>
      <c r="Q149" s="24"/>
      <c r="AC149" s="20"/>
      <c r="AD149" s="24"/>
      <c r="AQ149" s="20"/>
      <c r="AR149" s="24"/>
      <c r="BD149" s="20"/>
      <c r="BR149" s="20"/>
    </row>
    <row r="150" spans="2:70" ht="12.75">
      <c r="B150" s="20"/>
      <c r="C150" s="24"/>
      <c r="D150" s="21"/>
      <c r="E150" s="24"/>
      <c r="F150" s="40"/>
      <c r="G150" s="24"/>
      <c r="H150" s="22"/>
      <c r="P150" s="20"/>
      <c r="Q150" s="24"/>
      <c r="AC150" s="20"/>
      <c r="AD150" s="24"/>
      <c r="AQ150" s="20"/>
      <c r="AR150" s="24"/>
      <c r="BD150" s="20"/>
      <c r="BR150" s="20"/>
    </row>
    <row r="151" spans="2:70" ht="12.75">
      <c r="B151" s="20"/>
      <c r="C151" s="24"/>
      <c r="D151" s="21"/>
      <c r="E151" s="24"/>
      <c r="F151" s="40"/>
      <c r="G151" s="24"/>
      <c r="H151" s="22"/>
      <c r="P151" s="20"/>
      <c r="Q151" s="24"/>
      <c r="AC151" s="20"/>
      <c r="AD151" s="24"/>
      <c r="AQ151" s="20"/>
      <c r="AR151" s="24"/>
      <c r="BD151" s="20"/>
      <c r="BR151" s="20"/>
    </row>
    <row r="152" spans="2:70" ht="12.75">
      <c r="B152" s="20"/>
      <c r="C152" s="24"/>
      <c r="D152" s="21"/>
      <c r="E152" s="24"/>
      <c r="F152" s="40"/>
      <c r="G152" s="24"/>
      <c r="H152" s="22"/>
      <c r="P152" s="20"/>
      <c r="Q152" s="24"/>
      <c r="AC152" s="20"/>
      <c r="AD152" s="24"/>
      <c r="AQ152" s="20"/>
      <c r="AR152" s="24"/>
      <c r="BD152" s="20"/>
      <c r="BR152" s="20"/>
    </row>
    <row r="153" spans="2:70" ht="12.75">
      <c r="B153" s="20"/>
      <c r="C153" s="24"/>
      <c r="D153" s="21"/>
      <c r="E153" s="24"/>
      <c r="F153" s="40"/>
      <c r="G153" s="24"/>
      <c r="H153" s="22"/>
      <c r="P153" s="20"/>
      <c r="Q153" s="24"/>
      <c r="AC153" s="20"/>
      <c r="AD153" s="24"/>
      <c r="AQ153" s="20"/>
      <c r="AR153" s="24"/>
      <c r="BD153" s="20"/>
      <c r="BR153" s="20"/>
    </row>
    <row r="154" spans="2:70" ht="12.75">
      <c r="B154" s="20"/>
      <c r="C154" s="24"/>
      <c r="D154" s="21"/>
      <c r="E154" s="24"/>
      <c r="F154" s="40"/>
      <c r="G154" s="24"/>
      <c r="H154" s="22"/>
      <c r="P154" s="20"/>
      <c r="Q154" s="24"/>
      <c r="AC154" s="20"/>
      <c r="AD154" s="24"/>
      <c r="AQ154" s="20"/>
      <c r="AR154" s="24"/>
      <c r="BD154" s="20"/>
      <c r="BR154" s="20"/>
    </row>
    <row r="155" spans="2:70" ht="12.75">
      <c r="B155" s="20"/>
      <c r="C155" s="24"/>
      <c r="D155" s="21"/>
      <c r="E155" s="24"/>
      <c r="F155" s="40"/>
      <c r="G155" s="24"/>
      <c r="H155" s="22"/>
      <c r="P155" s="20"/>
      <c r="Q155" s="24"/>
      <c r="AC155" s="20"/>
      <c r="AD155" s="24"/>
      <c r="AQ155" s="20"/>
      <c r="AR155" s="24"/>
      <c r="BD155" s="20"/>
      <c r="BR155" s="20"/>
    </row>
    <row r="156" spans="2:70" ht="12.75">
      <c r="B156" s="20"/>
      <c r="C156" s="24"/>
      <c r="D156" s="21"/>
      <c r="E156" s="24"/>
      <c r="F156" s="40"/>
      <c r="G156" s="24"/>
      <c r="H156" s="22"/>
      <c r="P156" s="20"/>
      <c r="Q156" s="24"/>
      <c r="AC156" s="20"/>
      <c r="AD156" s="24"/>
      <c r="AQ156" s="20"/>
      <c r="AR156" s="24"/>
      <c r="BD156" s="20"/>
      <c r="BR156" s="20"/>
    </row>
    <row r="157" spans="2:70" ht="12.75">
      <c r="B157" s="20"/>
      <c r="C157" s="24"/>
      <c r="D157" s="21"/>
      <c r="E157" s="24"/>
      <c r="F157" s="40"/>
      <c r="G157" s="24"/>
      <c r="H157" s="22"/>
      <c r="P157" s="20"/>
      <c r="Q157" s="24"/>
      <c r="AC157" s="20"/>
      <c r="AD157" s="24"/>
      <c r="AQ157" s="20"/>
      <c r="AR157" s="24"/>
      <c r="BD157" s="20"/>
      <c r="BR157" s="20"/>
    </row>
    <row r="158" spans="2:70" ht="12.75">
      <c r="B158" s="20"/>
      <c r="C158" s="24"/>
      <c r="D158" s="21"/>
      <c r="E158" s="24"/>
      <c r="F158" s="40"/>
      <c r="G158" s="24"/>
      <c r="H158" s="22"/>
      <c r="P158" s="20"/>
      <c r="Q158" s="24"/>
      <c r="AC158" s="20"/>
      <c r="AD158" s="24"/>
      <c r="AQ158" s="20"/>
      <c r="AR158" s="24"/>
      <c r="BD158" s="20"/>
      <c r="BR158" s="20"/>
    </row>
    <row r="159" spans="2:70" ht="12.75">
      <c r="B159" s="20"/>
      <c r="C159" s="24"/>
      <c r="D159" s="21"/>
      <c r="E159" s="24"/>
      <c r="F159" s="40"/>
      <c r="G159" s="24"/>
      <c r="H159" s="22"/>
      <c r="P159" s="20"/>
      <c r="Q159" s="24"/>
      <c r="AC159" s="20"/>
      <c r="AD159" s="24"/>
      <c r="AQ159" s="20"/>
      <c r="AR159" s="24"/>
      <c r="BD159" s="20"/>
      <c r="BR159" s="20"/>
    </row>
    <row r="160" spans="2:70" ht="12.75">
      <c r="B160" s="20"/>
      <c r="C160" s="24"/>
      <c r="D160" s="21"/>
      <c r="E160" s="24"/>
      <c r="F160" s="40"/>
      <c r="G160" s="24"/>
      <c r="H160" s="22"/>
      <c r="P160" s="20"/>
      <c r="Q160" s="24"/>
      <c r="AC160" s="20"/>
      <c r="AD160" s="24"/>
      <c r="AQ160" s="20"/>
      <c r="AR160" s="24"/>
      <c r="BD160" s="20"/>
      <c r="BR160" s="20"/>
    </row>
    <row r="161" spans="2:70" ht="12.75">
      <c r="B161" s="20"/>
      <c r="C161" s="24"/>
      <c r="D161" s="21"/>
      <c r="E161" s="24"/>
      <c r="F161" s="40"/>
      <c r="G161" s="24"/>
      <c r="H161" s="22"/>
      <c r="P161" s="20"/>
      <c r="Q161" s="24"/>
      <c r="AC161" s="20"/>
      <c r="AD161" s="24"/>
      <c r="AQ161" s="20"/>
      <c r="AR161" s="24"/>
      <c r="BD161" s="20"/>
      <c r="BR161" s="20"/>
    </row>
    <row r="162" spans="2:70" ht="12.75">
      <c r="B162" s="20"/>
      <c r="C162" s="24"/>
      <c r="D162" s="21"/>
      <c r="E162" s="24"/>
      <c r="F162" s="40"/>
      <c r="G162" s="24"/>
      <c r="H162" s="22"/>
      <c r="P162" s="20"/>
      <c r="Q162" s="24"/>
      <c r="AC162" s="20"/>
      <c r="AD162" s="24"/>
      <c r="AQ162" s="20"/>
      <c r="AR162" s="24"/>
      <c r="BD162" s="20"/>
      <c r="BR162" s="20"/>
    </row>
    <row r="163" spans="2:70" ht="12.75">
      <c r="B163" s="20"/>
      <c r="C163" s="24"/>
      <c r="D163" s="21"/>
      <c r="E163" s="24"/>
      <c r="F163" s="40"/>
      <c r="G163" s="24"/>
      <c r="H163" s="22"/>
      <c r="P163" s="20"/>
      <c r="Q163" s="24"/>
      <c r="AC163" s="20"/>
      <c r="AD163" s="24"/>
      <c r="AQ163" s="20"/>
      <c r="AR163" s="24"/>
      <c r="BD163" s="20"/>
      <c r="BR163" s="20"/>
    </row>
    <row r="164" spans="2:70" ht="12.75">
      <c r="B164" s="20"/>
      <c r="C164" s="24"/>
      <c r="D164" s="21"/>
      <c r="E164" s="24"/>
      <c r="F164" s="40"/>
      <c r="G164" s="24"/>
      <c r="H164" s="22"/>
      <c r="P164" s="20"/>
      <c r="Q164" s="24"/>
      <c r="AC164" s="20"/>
      <c r="AD164" s="24"/>
      <c r="AQ164" s="20"/>
      <c r="AR164" s="24"/>
      <c r="BD164" s="20"/>
      <c r="BR164" s="20"/>
    </row>
    <row r="165" spans="3:44" ht="12.75">
      <c r="C165" s="24"/>
      <c r="D165" s="21"/>
      <c r="E165" s="24"/>
      <c r="F165" s="40"/>
      <c r="G165" s="24"/>
      <c r="H165" s="22"/>
      <c r="Q165" s="24"/>
      <c r="AD165" s="24"/>
      <c r="AR165" s="24"/>
    </row>
    <row r="166" spans="3:44" ht="12.75">
      <c r="C166" s="24"/>
      <c r="D166" s="21"/>
      <c r="E166" s="24"/>
      <c r="F166" s="40"/>
      <c r="G166" s="24"/>
      <c r="H166" s="22"/>
      <c r="Q166" s="24"/>
      <c r="AD166" s="24"/>
      <c r="AR166" s="24"/>
    </row>
    <row r="167" spans="3:44" ht="12.75">
      <c r="C167" s="24"/>
      <c r="D167" s="21"/>
      <c r="E167" s="24"/>
      <c r="F167" s="40"/>
      <c r="G167" s="24"/>
      <c r="H167" s="22"/>
      <c r="Q167" s="24"/>
      <c r="AD167" s="24"/>
      <c r="AR167" s="24"/>
    </row>
    <row r="168" spans="3:44" ht="12.75">
      <c r="C168" s="24"/>
      <c r="D168" s="21"/>
      <c r="E168" s="24"/>
      <c r="F168" s="40"/>
      <c r="G168" s="24"/>
      <c r="H168" s="22"/>
      <c r="Q168" s="24"/>
      <c r="AD168" s="24"/>
      <c r="AR168" s="24"/>
    </row>
    <row r="169" spans="3:44" ht="12.75">
      <c r="C169" s="24"/>
      <c r="D169" s="21"/>
      <c r="E169" s="24"/>
      <c r="F169" s="40"/>
      <c r="G169" s="24"/>
      <c r="H169" s="22"/>
      <c r="Q169" s="24"/>
      <c r="AD169" s="24"/>
      <c r="AR169" s="24"/>
    </row>
    <row r="170" spans="3:44" ht="12.75">
      <c r="C170" s="24"/>
      <c r="D170" s="21"/>
      <c r="E170" s="24"/>
      <c r="F170" s="40"/>
      <c r="G170" s="24"/>
      <c r="H170" s="22"/>
      <c r="Q170" s="24"/>
      <c r="AD170" s="24"/>
      <c r="AR170" s="24"/>
    </row>
    <row r="171" spans="3:44" ht="12.75">
      <c r="C171" s="24"/>
      <c r="D171" s="21"/>
      <c r="E171" s="24"/>
      <c r="F171" s="40"/>
      <c r="G171" s="24"/>
      <c r="H171" s="22"/>
      <c r="Q171" s="24"/>
      <c r="AD171" s="24"/>
      <c r="AR171" s="24"/>
    </row>
    <row r="172" spans="3:44" ht="12.75">
      <c r="C172" s="24"/>
      <c r="D172" s="21"/>
      <c r="E172" s="24"/>
      <c r="F172" s="40"/>
      <c r="G172" s="24"/>
      <c r="H172" s="22"/>
      <c r="Q172" s="24"/>
      <c r="AD172" s="24"/>
      <c r="AR172" s="24"/>
    </row>
    <row r="173" spans="3:44" ht="12.75">
      <c r="C173" s="24"/>
      <c r="D173" s="21"/>
      <c r="E173" s="24"/>
      <c r="F173" s="40"/>
      <c r="G173" s="24"/>
      <c r="H173" s="22"/>
      <c r="Q173" s="24"/>
      <c r="AD173" s="24"/>
      <c r="AR173" s="24"/>
    </row>
    <row r="174" spans="3:44" ht="12.75">
      <c r="C174" s="24"/>
      <c r="D174" s="21"/>
      <c r="E174" s="24"/>
      <c r="F174" s="40"/>
      <c r="G174" s="24"/>
      <c r="H174" s="22"/>
      <c r="Q174" s="24"/>
      <c r="AD174" s="24"/>
      <c r="AR174" s="24"/>
    </row>
    <row r="175" spans="3:44" ht="12.75">
      <c r="C175" s="24"/>
      <c r="D175" s="21"/>
      <c r="E175" s="24"/>
      <c r="F175" s="40"/>
      <c r="G175" s="24"/>
      <c r="H175" s="22"/>
      <c r="Q175" s="24"/>
      <c r="AD175" s="24"/>
      <c r="AR175" s="24"/>
    </row>
    <row r="176" spans="3:44" ht="12.75">
      <c r="C176" s="24"/>
      <c r="D176" s="21"/>
      <c r="E176" s="24"/>
      <c r="F176" s="40"/>
      <c r="G176" s="24"/>
      <c r="H176" s="22"/>
      <c r="Q176" s="24"/>
      <c r="AD176" s="24"/>
      <c r="AR176" s="24"/>
    </row>
    <row r="177" spans="3:44" ht="12.75">
      <c r="C177" s="24"/>
      <c r="D177" s="21"/>
      <c r="E177" s="24"/>
      <c r="F177" s="40"/>
      <c r="G177" s="24"/>
      <c r="H177" s="22"/>
      <c r="Q177" s="24"/>
      <c r="AD177" s="24"/>
      <c r="AR177" s="24"/>
    </row>
    <row r="178" spans="3:44" ht="12.75">
      <c r="C178" s="24"/>
      <c r="D178" s="21"/>
      <c r="E178" s="24"/>
      <c r="F178" s="40"/>
      <c r="G178" s="24"/>
      <c r="H178" s="22"/>
      <c r="Q178" s="24"/>
      <c r="AD178" s="24"/>
      <c r="AR178" s="24"/>
    </row>
    <row r="179" spans="3:44" ht="12.75">
      <c r="C179" s="24"/>
      <c r="D179" s="21"/>
      <c r="E179" s="24"/>
      <c r="F179" s="40"/>
      <c r="G179" s="24"/>
      <c r="H179" s="22"/>
      <c r="Q179" s="24"/>
      <c r="AD179" s="24"/>
      <c r="AR179" s="24"/>
    </row>
    <row r="180" spans="3:44" ht="12.75">
      <c r="C180" s="24"/>
      <c r="D180" s="21"/>
      <c r="E180" s="24"/>
      <c r="F180" s="40"/>
      <c r="G180" s="24"/>
      <c r="H180" s="22"/>
      <c r="Q180" s="24"/>
      <c r="AD180" s="24"/>
      <c r="AR180" s="24"/>
    </row>
    <row r="181" spans="3:44" ht="12.75">
      <c r="C181" s="24"/>
      <c r="D181" s="21"/>
      <c r="E181" s="24"/>
      <c r="F181" s="40"/>
      <c r="G181" s="24"/>
      <c r="H181" s="22"/>
      <c r="Q181" s="24"/>
      <c r="AD181" s="24"/>
      <c r="AR181" s="24"/>
    </row>
    <row r="182" spans="3:44" ht="12.75">
      <c r="C182" s="24"/>
      <c r="D182" s="21"/>
      <c r="E182" s="24"/>
      <c r="F182" s="40"/>
      <c r="G182" s="24"/>
      <c r="H182" s="22"/>
      <c r="Q182" s="24"/>
      <c r="AD182" s="24"/>
      <c r="AR182" s="24"/>
    </row>
    <row r="183" spans="3:44" ht="12.75">
      <c r="C183" s="24"/>
      <c r="D183" s="21"/>
      <c r="E183" s="24"/>
      <c r="F183" s="40"/>
      <c r="G183" s="24"/>
      <c r="H183" s="22"/>
      <c r="Q183" s="24"/>
      <c r="AD183" s="24"/>
      <c r="AR183" s="24"/>
    </row>
    <row r="184" spans="3:44" ht="12.75">
      <c r="C184" s="24"/>
      <c r="D184" s="21"/>
      <c r="E184" s="24"/>
      <c r="F184" s="40"/>
      <c r="G184" s="24"/>
      <c r="H184" s="22"/>
      <c r="Q184" s="24"/>
      <c r="AD184" s="24"/>
      <c r="AR184" s="24"/>
    </row>
    <row r="185" spans="3:44" ht="12.75">
      <c r="C185" s="24"/>
      <c r="D185" s="21"/>
      <c r="E185" s="24"/>
      <c r="F185" s="40"/>
      <c r="G185" s="24"/>
      <c r="H185" s="22"/>
      <c r="Q185" s="24"/>
      <c r="AD185" s="24"/>
      <c r="AR185" s="24"/>
    </row>
    <row r="186" spans="3:44" ht="12.75">
      <c r="C186" s="24"/>
      <c r="D186" s="21"/>
      <c r="E186" s="24"/>
      <c r="F186" s="40"/>
      <c r="G186" s="24"/>
      <c r="H186" s="22"/>
      <c r="Q186" s="24"/>
      <c r="AD186" s="24"/>
      <c r="AR186" s="24"/>
    </row>
    <row r="187" spans="3:44" ht="12.75">
      <c r="C187" s="24"/>
      <c r="D187" s="21"/>
      <c r="E187" s="24"/>
      <c r="F187" s="40"/>
      <c r="G187" s="24"/>
      <c r="H187" s="22"/>
      <c r="Q187" s="24"/>
      <c r="AD187" s="24"/>
      <c r="AR187" s="24"/>
    </row>
    <row r="188" spans="3:44" ht="12.75">
      <c r="C188" s="24"/>
      <c r="D188" s="21"/>
      <c r="E188" s="24"/>
      <c r="F188" s="40"/>
      <c r="G188" s="24"/>
      <c r="H188" s="22"/>
      <c r="Q188" s="24"/>
      <c r="AD188" s="24"/>
      <c r="AR188" s="24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6"/>
  <sheetViews>
    <sheetView zoomScalePageLayoutView="0" workbookViewId="0" topLeftCell="A51">
      <selection activeCell="E80" sqref="E80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3:6" ht="12.75">
      <c r="C1" s="42">
        <v>2020</v>
      </c>
      <c r="D1" s="5">
        <f>+DATE(C1,10,1)</f>
        <v>44105</v>
      </c>
      <c r="E1"/>
      <c r="F1" t="s">
        <v>157</v>
      </c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4" ht="12.75">
      <c r="B3">
        <v>33010</v>
      </c>
      <c r="C3" s="31">
        <v>32078.4624</v>
      </c>
      <c r="D3" s="6">
        <f>+C3/$C$90</f>
        <v>0.013324673549900528</v>
      </c>
      <c r="E3" s="31">
        <v>32078.4624</v>
      </c>
      <c r="F3" s="6">
        <f>+E3/$E$90</f>
        <v>0.023098325148158762</v>
      </c>
      <c r="G3" s="31">
        <v>1623.55</v>
      </c>
      <c r="H3" s="6">
        <f>+G3/$G$90</f>
        <v>0.009723900635636629</v>
      </c>
      <c r="I3" s="31">
        <v>3927.81</v>
      </c>
      <c r="J3" s="6">
        <f>+I3/$I$90</f>
        <v>0.002568884557559781</v>
      </c>
      <c r="K3" s="26">
        <f>+C3+E3+G3+I3</f>
        <v>69708.2848</v>
      </c>
      <c r="L3" s="6">
        <f>+K3/$K$90</f>
        <v>0.01269226527718537</v>
      </c>
      <c r="N3" s="25"/>
    </row>
    <row r="4" spans="2:14" ht="12.75">
      <c r="B4">
        <v>33012</v>
      </c>
      <c r="C4" s="31">
        <v>359.679</v>
      </c>
      <c r="D4" s="6">
        <f aca="true" t="shared" si="0" ref="D4:D19">+C4/$C$90</f>
        <v>0.00014940258663253983</v>
      </c>
      <c r="E4" s="31">
        <v>359.679</v>
      </c>
      <c r="F4" s="6">
        <f aca="true" t="shared" si="1" ref="F4:F19">+E4/$E$90</f>
        <v>0.00025898942372514075</v>
      </c>
      <c r="G4" s="31">
        <v>0</v>
      </c>
      <c r="H4" s="6">
        <f aca="true" t="shared" si="2" ref="H4:H19">+G4/$G$90</f>
        <v>0</v>
      </c>
      <c r="I4" s="31">
        <v>43034.67</v>
      </c>
      <c r="J4" s="6">
        <f aca="true" t="shared" si="3" ref="J4:J19">+I4/$I$90</f>
        <v>0.028145734952220492</v>
      </c>
      <c r="K4" s="26">
        <f aca="true" t="shared" si="4" ref="K4:K19">+C4+E4+G4+I4</f>
        <v>43754.028</v>
      </c>
      <c r="L4" s="6">
        <f aca="true" t="shared" si="5" ref="L4:L19">+K4/$K$90</f>
        <v>0.007966595820205813</v>
      </c>
      <c r="N4" s="25"/>
    </row>
    <row r="5" spans="2:14" ht="12.75">
      <c r="B5">
        <v>33013</v>
      </c>
      <c r="C5" s="31">
        <v>653.322784615385</v>
      </c>
      <c r="D5" s="6">
        <f t="shared" si="0"/>
        <v>0.00027137562639885073</v>
      </c>
      <c r="E5" s="31">
        <v>653.322784615385</v>
      </c>
      <c r="F5" s="6">
        <f t="shared" si="1"/>
        <v>0.00047042972065103274</v>
      </c>
      <c r="G5" s="31">
        <v>0</v>
      </c>
      <c r="H5" s="6">
        <f t="shared" si="2"/>
        <v>0</v>
      </c>
      <c r="I5" s="31">
        <v>2607.37</v>
      </c>
      <c r="J5" s="6">
        <f t="shared" si="3"/>
        <v>0.0017052842497077623</v>
      </c>
      <c r="K5" s="26">
        <f t="shared" si="4"/>
        <v>3914.01556923077</v>
      </c>
      <c r="L5" s="6">
        <f t="shared" si="5"/>
        <v>0.0007126516460165526</v>
      </c>
      <c r="N5" s="25"/>
    </row>
    <row r="6" spans="2:14" ht="12.75">
      <c r="B6">
        <v>33014</v>
      </c>
      <c r="C6" s="31">
        <v>3768.46</v>
      </c>
      <c r="D6" s="6">
        <f t="shared" si="0"/>
        <v>0.0015653337326373268</v>
      </c>
      <c r="E6" s="31">
        <v>3768.46</v>
      </c>
      <c r="F6" s="6">
        <f t="shared" si="1"/>
        <v>0.002713506442498016</v>
      </c>
      <c r="G6" s="31">
        <v>2414.6</v>
      </c>
      <c r="H6" s="6">
        <f t="shared" si="2"/>
        <v>0.014461723060458996</v>
      </c>
      <c r="I6" s="31">
        <v>32976.44</v>
      </c>
      <c r="J6" s="6">
        <f t="shared" si="3"/>
        <v>0.021567404604422483</v>
      </c>
      <c r="K6" s="26">
        <f t="shared" si="4"/>
        <v>42927.96000000001</v>
      </c>
      <c r="L6" s="6">
        <f t="shared" si="5"/>
        <v>0.007816187956591388</v>
      </c>
      <c r="N6" s="25"/>
    </row>
    <row r="7" spans="2:14" ht="12.75">
      <c r="B7">
        <v>33015</v>
      </c>
      <c r="C7" s="31">
        <v>807.9405</v>
      </c>
      <c r="D7" s="6">
        <f t="shared" si="0"/>
        <v>0.00033560035627653423</v>
      </c>
      <c r="E7" s="31">
        <v>807.9405</v>
      </c>
      <c r="F7" s="6">
        <f t="shared" si="1"/>
        <v>0.0005817633070020826</v>
      </c>
      <c r="G7" s="31">
        <v>0</v>
      </c>
      <c r="H7" s="6">
        <f t="shared" si="2"/>
        <v>0</v>
      </c>
      <c r="I7" s="31">
        <v>11091.87</v>
      </c>
      <c r="J7" s="6">
        <f t="shared" si="3"/>
        <v>0.007254356386245926</v>
      </c>
      <c r="K7" s="26">
        <f t="shared" si="4"/>
        <v>12707.751</v>
      </c>
      <c r="L7" s="6">
        <f t="shared" si="5"/>
        <v>0.002313787338638085</v>
      </c>
      <c r="N7" s="25"/>
    </row>
    <row r="8" spans="2:14" ht="12.75">
      <c r="B8">
        <v>33016</v>
      </c>
      <c r="C8" s="31">
        <v>23299.97</v>
      </c>
      <c r="D8" s="6">
        <f t="shared" si="0"/>
        <v>0.009678284766307122</v>
      </c>
      <c r="E8" s="31">
        <v>23299.97</v>
      </c>
      <c r="F8" s="6">
        <f t="shared" si="1"/>
        <v>0.016777309220480117</v>
      </c>
      <c r="G8" s="31">
        <v>753.9</v>
      </c>
      <c r="H8" s="6">
        <f t="shared" si="2"/>
        <v>0.0045153205563157614</v>
      </c>
      <c r="I8" s="31">
        <v>23149.58</v>
      </c>
      <c r="J8" s="6">
        <f t="shared" si="3"/>
        <v>0.0151403959397208</v>
      </c>
      <c r="K8" s="26">
        <f t="shared" si="4"/>
        <v>70503.42000000001</v>
      </c>
      <c r="L8" s="6">
        <f t="shared" si="5"/>
        <v>0.012837040993853526</v>
      </c>
      <c r="N8" s="25"/>
    </row>
    <row r="9" spans="2:14" ht="12.75">
      <c r="B9">
        <v>33018</v>
      </c>
      <c r="C9" s="31">
        <v>692.5164</v>
      </c>
      <c r="D9" s="6">
        <f t="shared" si="0"/>
        <v>0.00028765577485884527</v>
      </c>
      <c r="E9" s="31">
        <v>692.5164</v>
      </c>
      <c r="F9" s="6">
        <f t="shared" si="1"/>
        <v>0.0004986513623431144</v>
      </c>
      <c r="G9" s="31">
        <v>0</v>
      </c>
      <c r="H9" s="6">
        <f t="shared" si="2"/>
        <v>0</v>
      </c>
      <c r="I9" s="31">
        <v>7804.56</v>
      </c>
      <c r="J9" s="6">
        <f t="shared" si="3"/>
        <v>0.005104374616528998</v>
      </c>
      <c r="K9" s="26">
        <f t="shared" si="4"/>
        <v>9189.5928</v>
      </c>
      <c r="L9" s="6">
        <f t="shared" si="5"/>
        <v>0.0016732121575154964</v>
      </c>
      <c r="N9" s="25"/>
    </row>
    <row r="10" spans="2:14" ht="12.75">
      <c r="B10">
        <v>33030</v>
      </c>
      <c r="C10" s="31">
        <v>10151.4018</v>
      </c>
      <c r="D10" s="6">
        <f t="shared" si="0"/>
        <v>0.004216664544958757</v>
      </c>
      <c r="E10" s="31">
        <v>10151.4018</v>
      </c>
      <c r="F10" s="6">
        <f t="shared" si="1"/>
        <v>0.007309589111914669</v>
      </c>
      <c r="G10" s="31">
        <v>0</v>
      </c>
      <c r="H10" s="6">
        <f t="shared" si="2"/>
        <v>0</v>
      </c>
      <c r="I10" s="31">
        <v>10736.38</v>
      </c>
      <c r="J10" s="6">
        <f t="shared" si="3"/>
        <v>0.007021857163685025</v>
      </c>
      <c r="K10" s="26">
        <f t="shared" si="4"/>
        <v>31039.183599999997</v>
      </c>
      <c r="L10" s="6">
        <f t="shared" si="5"/>
        <v>0.005651516937603112</v>
      </c>
      <c r="N10" s="25"/>
    </row>
    <row r="11" spans="2:14" ht="12.75">
      <c r="B11">
        <v>33031</v>
      </c>
      <c r="C11" s="31">
        <v>905.475</v>
      </c>
      <c r="D11" s="6">
        <f t="shared" si="0"/>
        <v>0.00037611399923570467</v>
      </c>
      <c r="E11" s="31">
        <v>905.475</v>
      </c>
      <c r="F11" s="6">
        <f t="shared" si="1"/>
        <v>0.0006519937178637669</v>
      </c>
      <c r="G11" s="31">
        <v>0</v>
      </c>
      <c r="H11" s="6">
        <f t="shared" si="2"/>
        <v>0</v>
      </c>
      <c r="I11" s="31">
        <v>346.57</v>
      </c>
      <c r="J11" s="6">
        <f t="shared" si="3"/>
        <v>0.00022666532268961412</v>
      </c>
      <c r="K11" s="26">
        <f t="shared" si="4"/>
        <v>2157.52</v>
      </c>
      <c r="L11" s="6">
        <f t="shared" si="5"/>
        <v>0.0003928344566130105</v>
      </c>
      <c r="N11" s="25"/>
    </row>
    <row r="12" spans="2:14" ht="12.75">
      <c r="B12">
        <v>33032</v>
      </c>
      <c r="C12" s="31">
        <v>1759.2371</v>
      </c>
      <c r="D12" s="6">
        <f t="shared" si="0"/>
        <v>0.0007307476200721425</v>
      </c>
      <c r="E12" s="31">
        <v>1759.2371</v>
      </c>
      <c r="F12" s="6">
        <f t="shared" si="1"/>
        <v>0.0012667511940504944</v>
      </c>
      <c r="G12" s="31">
        <v>0</v>
      </c>
      <c r="H12" s="6">
        <f t="shared" si="2"/>
        <v>0</v>
      </c>
      <c r="I12" s="31">
        <v>3737.96</v>
      </c>
      <c r="J12" s="6">
        <f t="shared" si="3"/>
        <v>0.0024447179779001934</v>
      </c>
      <c r="K12" s="26">
        <f t="shared" si="4"/>
        <v>7256.4342</v>
      </c>
      <c r="L12" s="6">
        <f t="shared" si="5"/>
        <v>0.0013212287190408735</v>
      </c>
      <c r="N12" s="25"/>
    </row>
    <row r="13" spans="2:14" ht="12.75">
      <c r="B13">
        <v>33033</v>
      </c>
      <c r="C13" s="31">
        <v>24401.4551538462</v>
      </c>
      <c r="D13" s="6">
        <f t="shared" si="0"/>
        <v>0.010135816985652604</v>
      </c>
      <c r="E13" s="31">
        <v>24401.4551538462</v>
      </c>
      <c r="F13" s="6">
        <f t="shared" si="1"/>
        <v>0.01757044144459224</v>
      </c>
      <c r="G13" s="31">
        <v>238.97</v>
      </c>
      <c r="H13" s="6">
        <f t="shared" si="2"/>
        <v>0.0014312589910369777</v>
      </c>
      <c r="I13" s="31">
        <v>17575.81</v>
      </c>
      <c r="J13" s="6">
        <f t="shared" si="3"/>
        <v>0.011495012970486041</v>
      </c>
      <c r="K13" s="26">
        <f t="shared" si="4"/>
        <v>66617.6903076924</v>
      </c>
      <c r="L13" s="6">
        <f t="shared" si="5"/>
        <v>0.012129539551353482</v>
      </c>
      <c r="N13" s="25"/>
    </row>
    <row r="14" spans="2:14" ht="12.75">
      <c r="B14">
        <v>33034</v>
      </c>
      <c r="C14" s="31">
        <v>22331.465</v>
      </c>
      <c r="D14" s="6">
        <f t="shared" si="0"/>
        <v>0.009275989519249196</v>
      </c>
      <c r="E14" s="31">
        <v>22331.465</v>
      </c>
      <c r="F14" s="6">
        <f t="shared" si="1"/>
        <v>0.016079930302542407</v>
      </c>
      <c r="G14" s="31">
        <v>0</v>
      </c>
      <c r="H14" s="6">
        <f t="shared" si="2"/>
        <v>0</v>
      </c>
      <c r="I14" s="31">
        <v>8856.72</v>
      </c>
      <c r="J14" s="6">
        <f t="shared" si="3"/>
        <v>0.005792513191480968</v>
      </c>
      <c r="K14" s="26">
        <f t="shared" si="4"/>
        <v>53519.65</v>
      </c>
      <c r="L14" s="6">
        <f t="shared" si="5"/>
        <v>0.009744689562955851</v>
      </c>
      <c r="N14" s="25"/>
    </row>
    <row r="15" spans="2:14" ht="12.75">
      <c r="B15">
        <v>33035</v>
      </c>
      <c r="C15" s="31">
        <v>176.3124</v>
      </c>
      <c r="D15" s="6">
        <f t="shared" si="0"/>
        <v>7.32362151123391E-05</v>
      </c>
      <c r="E15" s="31">
        <v>176.3124</v>
      </c>
      <c r="F15" s="6">
        <f t="shared" si="1"/>
        <v>0.00012695499840579102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352.6248</v>
      </c>
      <c r="L15" s="6">
        <f t="shared" si="5"/>
        <v>6.420481464657176E-05</v>
      </c>
      <c r="N15" s="25"/>
    </row>
    <row r="16" spans="2:14" ht="12.75">
      <c r="B16">
        <v>33054</v>
      </c>
      <c r="C16" s="31">
        <v>284.161684615385</v>
      </c>
      <c r="D16" s="6">
        <f t="shared" si="0"/>
        <v>0.00011803438817222725</v>
      </c>
      <c r="E16" s="31">
        <v>284.161684615385</v>
      </c>
      <c r="F16" s="6">
        <f t="shared" si="1"/>
        <v>0.00020461264333837605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568.32336923077</v>
      </c>
      <c r="L16" s="6">
        <f t="shared" si="5"/>
        <v>0.00010347853180144095</v>
      </c>
      <c r="N16" s="25"/>
    </row>
    <row r="17" spans="2:14" ht="12.75">
      <c r="B17">
        <v>33055</v>
      </c>
      <c r="C17" s="31">
        <v>122.58</v>
      </c>
      <c r="D17" s="6">
        <f t="shared" si="0"/>
        <v>5.0916981723750157E-05</v>
      </c>
      <c r="E17" s="31">
        <v>122.58</v>
      </c>
      <c r="F17" s="6">
        <f t="shared" si="1"/>
        <v>8.826460138130876E-05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245.16</v>
      </c>
      <c r="L17" s="6">
        <f t="shared" si="5"/>
        <v>4.4637961818776025E-05</v>
      </c>
      <c r="N17" s="25"/>
    </row>
    <row r="18" spans="2:14" ht="12.75">
      <c r="B18">
        <v>33056</v>
      </c>
      <c r="C18" s="31">
        <v>4791.8809</v>
      </c>
      <c r="D18" s="6">
        <f t="shared" si="0"/>
        <v>0.0019904398124301476</v>
      </c>
      <c r="E18" s="31">
        <v>4791.8809</v>
      </c>
      <c r="F18" s="6">
        <f t="shared" si="1"/>
        <v>0.0034504279450579788</v>
      </c>
      <c r="G18" s="31">
        <v>0</v>
      </c>
      <c r="H18" s="6">
        <f t="shared" si="2"/>
        <v>0</v>
      </c>
      <c r="I18" s="31">
        <v>5748.38</v>
      </c>
      <c r="J18" s="6">
        <f t="shared" si="3"/>
        <v>0.003759582213239819</v>
      </c>
      <c r="K18" s="26">
        <f t="shared" si="4"/>
        <v>15332.141800000001</v>
      </c>
      <c r="L18" s="6">
        <f t="shared" si="5"/>
        <v>0.0027916281622958885</v>
      </c>
      <c r="N18" s="25"/>
    </row>
    <row r="19" spans="2:14" ht="12.75">
      <c r="B19">
        <v>33109</v>
      </c>
      <c r="C19" s="31">
        <v>253.0056</v>
      </c>
      <c r="D19" s="6">
        <f t="shared" si="0"/>
        <v>0.00010509284965905076</v>
      </c>
      <c r="E19" s="31">
        <v>253.0056</v>
      </c>
      <c r="F19" s="6">
        <f t="shared" si="1"/>
        <v>0.00018217848287843734</v>
      </c>
      <c r="G19" s="31">
        <v>4814.32</v>
      </c>
      <c r="H19" s="6">
        <f t="shared" si="2"/>
        <v>0.02883432558785263</v>
      </c>
      <c r="I19" s="31">
        <v>0</v>
      </c>
      <c r="J19" s="6">
        <f t="shared" si="3"/>
        <v>0</v>
      </c>
      <c r="K19" s="26">
        <f t="shared" si="4"/>
        <v>5320.3312</v>
      </c>
      <c r="L19" s="6">
        <f t="shared" si="5"/>
        <v>0.0009687091734738246</v>
      </c>
      <c r="N19" s="25"/>
    </row>
    <row r="20" spans="2:14" ht="12.75">
      <c r="B20">
        <v>33122</v>
      </c>
      <c r="C20" s="31">
        <v>29434.055</v>
      </c>
      <c r="D20" s="6">
        <f aca="true" t="shared" si="6" ref="D20:D79">+C20/$C$90</f>
        <v>0.01222624604740461</v>
      </c>
      <c r="E20" s="31">
        <v>29434.055</v>
      </c>
      <c r="F20" s="6">
        <f aca="true" t="shared" si="7" ref="F20:F79">+E20/$E$90</f>
        <v>0.021194200779984646</v>
      </c>
      <c r="G20" s="31">
        <v>2284.37</v>
      </c>
      <c r="H20" s="6">
        <f aca="true" t="shared" si="8" ref="H20:H79">+G20/$G$90</f>
        <v>0.013681738717642972</v>
      </c>
      <c r="I20" s="31">
        <f>25140.46+316</f>
        <v>25456.46</v>
      </c>
      <c r="J20" s="6">
        <f aca="true" t="shared" si="9" ref="J20:J79">+I20/$I$90</f>
        <v>0.016649152322576258</v>
      </c>
      <c r="K20" s="26">
        <f aca="true" t="shared" si="10" ref="K20:K79">+C20+E20+G20+I20</f>
        <v>86608.94</v>
      </c>
      <c r="L20" s="6">
        <f aca="true" t="shared" si="11" ref="L20:L79">+K20/$K$90</f>
        <v>0.015769483426679165</v>
      </c>
      <c r="N20" s="25"/>
    </row>
    <row r="21" spans="2:14" ht="12.75">
      <c r="B21">
        <v>33125</v>
      </c>
      <c r="C21" s="31">
        <v>4324.3325</v>
      </c>
      <c r="D21" s="6">
        <f t="shared" si="6"/>
        <v>0.001796230697258271</v>
      </c>
      <c r="E21" s="31">
        <v>4324.3325</v>
      </c>
      <c r="F21" s="6">
        <f t="shared" si="7"/>
        <v>0.0031137663921744036</v>
      </c>
      <c r="G21" s="31">
        <v>0</v>
      </c>
      <c r="H21" s="6">
        <f t="shared" si="8"/>
        <v>0</v>
      </c>
      <c r="I21" s="31">
        <v>7760.74</v>
      </c>
      <c r="J21" s="6">
        <f t="shared" si="9"/>
        <v>0.005075715256398984</v>
      </c>
      <c r="K21" s="26">
        <f t="shared" si="10"/>
        <v>16409.405</v>
      </c>
      <c r="L21" s="6">
        <f t="shared" si="11"/>
        <v>0.0029877728579655424</v>
      </c>
      <c r="N21" s="25"/>
    </row>
    <row r="22" spans="2:14" ht="12.75">
      <c r="B22">
        <v>33126</v>
      </c>
      <c r="C22" s="31">
        <v>100267.944</v>
      </c>
      <c r="D22" s="6">
        <f t="shared" si="6"/>
        <v>0.04164905426762934</v>
      </c>
      <c r="E22" s="31">
        <v>100267.944</v>
      </c>
      <c r="F22" s="6">
        <f t="shared" si="7"/>
        <v>0.07219864666734695</v>
      </c>
      <c r="G22" s="31">
        <v>6302.86</v>
      </c>
      <c r="H22" s="6">
        <f t="shared" si="8"/>
        <v>0.03774961310728261</v>
      </c>
      <c r="I22" s="31">
        <v>32139.22</v>
      </c>
      <c r="J22" s="6">
        <f t="shared" si="9"/>
        <v>0.02101984208757971</v>
      </c>
      <c r="K22" s="26">
        <f t="shared" si="10"/>
        <v>238977.968</v>
      </c>
      <c r="L22" s="6">
        <f t="shared" si="11"/>
        <v>0.043512356873522104</v>
      </c>
      <c r="N22" s="25"/>
    </row>
    <row r="23" spans="2:14" ht="12.75">
      <c r="B23">
        <v>33127</v>
      </c>
      <c r="C23" s="31">
        <v>25465.9269846154</v>
      </c>
      <c r="D23" s="6">
        <f t="shared" si="6"/>
        <v>0.010577974701044365</v>
      </c>
      <c r="E23" s="31">
        <v>25465.9269846154</v>
      </c>
      <c r="F23" s="6">
        <f t="shared" si="7"/>
        <v>0.01833692196200516</v>
      </c>
      <c r="G23" s="31">
        <v>108.83</v>
      </c>
      <c r="H23" s="6">
        <f t="shared" si="8"/>
        <v>0.0006518136837032025</v>
      </c>
      <c r="I23" s="31">
        <v>45157.59</v>
      </c>
      <c r="J23" s="6">
        <f t="shared" si="9"/>
        <v>0.02953417696060043</v>
      </c>
      <c r="K23" s="26">
        <f t="shared" si="10"/>
        <v>96198.2739692308</v>
      </c>
      <c r="L23" s="6">
        <f t="shared" si="11"/>
        <v>0.017515479199178823</v>
      </c>
      <c r="N23" s="25"/>
    </row>
    <row r="24" spans="2:14" ht="12.75">
      <c r="B24">
        <v>33128</v>
      </c>
      <c r="C24" s="31">
        <v>1138.5008</v>
      </c>
      <c r="D24" s="6">
        <f t="shared" si="6"/>
        <v>0.00047290768825318107</v>
      </c>
      <c r="E24" s="31">
        <v>1138.5008</v>
      </c>
      <c r="F24" s="6">
        <f t="shared" si="7"/>
        <v>0.0008197856035593174</v>
      </c>
      <c r="G24" s="31">
        <v>0</v>
      </c>
      <c r="H24" s="6">
        <f t="shared" si="8"/>
        <v>0</v>
      </c>
      <c r="I24" s="31">
        <v>27638.18</v>
      </c>
      <c r="J24" s="6">
        <f t="shared" si="9"/>
        <v>0.018076050980331937</v>
      </c>
      <c r="K24" s="26">
        <f t="shared" si="10"/>
        <v>29915.1816</v>
      </c>
      <c r="L24" s="6">
        <f t="shared" si="11"/>
        <v>0.005446862188214028</v>
      </c>
      <c r="N24" s="25"/>
    </row>
    <row r="25" spans="2:14" ht="12.75">
      <c r="B25">
        <v>33129</v>
      </c>
      <c r="C25" s="31">
        <v>17279.4384692308</v>
      </c>
      <c r="D25" s="6">
        <f t="shared" si="6"/>
        <v>0.007177491048576359</v>
      </c>
      <c r="E25" s="31">
        <v>17279.4384692308</v>
      </c>
      <c r="F25" s="6">
        <f t="shared" si="7"/>
        <v>0.012442182644636226</v>
      </c>
      <c r="G25" s="31">
        <v>0</v>
      </c>
      <c r="H25" s="6">
        <f t="shared" si="8"/>
        <v>0</v>
      </c>
      <c r="I25" s="31">
        <v>2615.04</v>
      </c>
      <c r="J25" s="6">
        <f t="shared" si="9"/>
        <v>0.0017103006187674885</v>
      </c>
      <c r="K25" s="26">
        <f t="shared" si="10"/>
        <v>37173.9169384616</v>
      </c>
      <c r="L25" s="6">
        <f t="shared" si="11"/>
        <v>0.006768509891309351</v>
      </c>
      <c r="N25" s="25"/>
    </row>
    <row r="26" spans="2:14" ht="12.75">
      <c r="B26">
        <v>33130</v>
      </c>
      <c r="C26" s="31">
        <v>34461.9578</v>
      </c>
      <c r="D26" s="6">
        <f t="shared" si="6"/>
        <v>0.014314724061569988</v>
      </c>
      <c r="E26" s="31">
        <v>34461.9578</v>
      </c>
      <c r="F26" s="6">
        <f t="shared" si="7"/>
        <v>0.024814577973865912</v>
      </c>
      <c r="G26" s="31">
        <v>5920.87</v>
      </c>
      <c r="H26" s="6">
        <f t="shared" si="8"/>
        <v>0.03546176684211872</v>
      </c>
      <c r="I26" s="31">
        <v>43039.95</v>
      </c>
      <c r="J26" s="6">
        <f t="shared" si="9"/>
        <v>0.028149188202368516</v>
      </c>
      <c r="K26" s="26">
        <f t="shared" si="10"/>
        <v>117884.73559999999</v>
      </c>
      <c r="L26" s="6">
        <f t="shared" si="11"/>
        <v>0.02146408193314287</v>
      </c>
      <c r="N26" s="25"/>
    </row>
    <row r="27" spans="2:14" ht="12.75">
      <c r="B27">
        <v>33131</v>
      </c>
      <c r="C27" s="31">
        <v>153618.3278</v>
      </c>
      <c r="D27" s="6">
        <f t="shared" si="6"/>
        <v>0.06380960669787618</v>
      </c>
      <c r="E27" s="31">
        <v>153618.3278</v>
      </c>
      <c r="F27" s="6">
        <f t="shared" si="7"/>
        <v>0.11061397020827396</v>
      </c>
      <c r="G27" s="31">
        <v>36216.12</v>
      </c>
      <c r="H27" s="6">
        <f t="shared" si="8"/>
        <v>0.21690859677145297</v>
      </c>
      <c r="I27" s="31">
        <v>88551.84</v>
      </c>
      <c r="J27" s="6">
        <f t="shared" si="9"/>
        <v>0.05791508609619724</v>
      </c>
      <c r="K27" s="26">
        <f t="shared" si="10"/>
        <v>432004.6156</v>
      </c>
      <c r="L27" s="6">
        <f t="shared" si="11"/>
        <v>0.07865804183670996</v>
      </c>
      <c r="N27" s="25"/>
    </row>
    <row r="28" spans="2:14" ht="12.75">
      <c r="B28">
        <v>33132</v>
      </c>
      <c r="C28" s="31">
        <v>65271.1216</v>
      </c>
      <c r="D28" s="6">
        <f t="shared" si="6"/>
        <v>0.02711215945175293</v>
      </c>
      <c r="E28" s="31">
        <v>65271.1216</v>
      </c>
      <c r="F28" s="6">
        <f t="shared" si="7"/>
        <v>0.04699893563170934</v>
      </c>
      <c r="G28" s="31">
        <v>11377.48</v>
      </c>
      <c r="H28" s="6">
        <f t="shared" si="8"/>
        <v>0.0681429490954655</v>
      </c>
      <c r="I28" s="31">
        <v>26073.9</v>
      </c>
      <c r="J28" s="6">
        <f t="shared" si="9"/>
        <v>0.017052973302007474</v>
      </c>
      <c r="K28" s="26">
        <f t="shared" si="10"/>
        <v>167993.6232</v>
      </c>
      <c r="L28" s="6">
        <f t="shared" si="11"/>
        <v>0.030587750604500925</v>
      </c>
      <c r="N28" s="25"/>
    </row>
    <row r="29" spans="2:14" ht="12.75">
      <c r="B29">
        <v>33133</v>
      </c>
      <c r="C29" s="31">
        <v>43598.8727153846</v>
      </c>
      <c r="D29" s="6">
        <f t="shared" si="6"/>
        <v>0.018109993516277918</v>
      </c>
      <c r="E29" s="31">
        <v>43598.8727153846</v>
      </c>
      <c r="F29" s="6">
        <f t="shared" si="7"/>
        <v>0.03139367858458019</v>
      </c>
      <c r="G29" s="31">
        <v>10771.46</v>
      </c>
      <c r="H29" s="6">
        <f t="shared" si="8"/>
        <v>0.06451332372931817</v>
      </c>
      <c r="I29" s="31">
        <v>52230.1</v>
      </c>
      <c r="J29" s="6">
        <f t="shared" si="9"/>
        <v>0.03415977283264799</v>
      </c>
      <c r="K29" s="26">
        <f t="shared" si="10"/>
        <v>150199.3054307692</v>
      </c>
      <c r="L29" s="6">
        <f t="shared" si="11"/>
        <v>0.027347817184799127</v>
      </c>
      <c r="N29" s="25"/>
    </row>
    <row r="30" spans="2:14" ht="12.75">
      <c r="B30">
        <v>33134</v>
      </c>
      <c r="C30" s="31">
        <v>43478.0267</v>
      </c>
      <c r="D30" s="6">
        <f t="shared" si="6"/>
        <v>0.01805979679285872</v>
      </c>
      <c r="E30" s="31">
        <v>43478.0267</v>
      </c>
      <c r="F30" s="6">
        <f t="shared" si="7"/>
        <v>0.031306662551161685</v>
      </c>
      <c r="G30" s="31">
        <v>9061.13</v>
      </c>
      <c r="H30" s="6">
        <f t="shared" si="8"/>
        <v>0.054269673103129634</v>
      </c>
      <c r="I30" s="31">
        <v>74165.02</v>
      </c>
      <c r="J30" s="6">
        <f t="shared" si="9"/>
        <v>0.04850575119191415</v>
      </c>
      <c r="K30" s="26">
        <f t="shared" si="10"/>
        <v>170182.2034</v>
      </c>
      <c r="L30" s="6">
        <f t="shared" si="11"/>
        <v>0.030986240404651557</v>
      </c>
      <c r="N30" s="25"/>
    </row>
    <row r="31" spans="2:14" ht="12.75">
      <c r="B31">
        <v>33135</v>
      </c>
      <c r="C31" s="31">
        <v>8373.7704</v>
      </c>
      <c r="D31" s="6">
        <f t="shared" si="6"/>
        <v>0.003478276345371839</v>
      </c>
      <c r="E31" s="31">
        <v>8373.7704</v>
      </c>
      <c r="F31" s="6">
        <f t="shared" si="7"/>
        <v>0.006029592971240025</v>
      </c>
      <c r="G31" s="31">
        <v>0</v>
      </c>
      <c r="H31" s="6">
        <f t="shared" si="8"/>
        <v>0</v>
      </c>
      <c r="I31" s="31">
        <v>24466.32</v>
      </c>
      <c r="J31" s="6">
        <f t="shared" si="9"/>
        <v>0.016001576356370603</v>
      </c>
      <c r="K31" s="26">
        <f t="shared" si="10"/>
        <v>41213.860799999995</v>
      </c>
      <c r="L31" s="6">
        <f t="shared" si="11"/>
        <v>0.007504090164768926</v>
      </c>
      <c r="N31" s="25"/>
    </row>
    <row r="32" spans="2:14" ht="12.75">
      <c r="B32">
        <v>33136</v>
      </c>
      <c r="C32" s="31">
        <v>4682.7649</v>
      </c>
      <c r="D32" s="6">
        <f t="shared" si="6"/>
        <v>0.001945115474220254</v>
      </c>
      <c r="E32" s="31">
        <v>4682.7649</v>
      </c>
      <c r="F32" s="6">
        <f t="shared" si="7"/>
        <v>0.003371858192697701</v>
      </c>
      <c r="G32" s="31">
        <v>71.89</v>
      </c>
      <c r="H32" s="6">
        <f t="shared" si="8"/>
        <v>0.0004305695646551799</v>
      </c>
      <c r="I32" s="31">
        <v>908.83</v>
      </c>
      <c r="J32" s="6">
        <f t="shared" si="9"/>
        <v>0.0005943972219753643</v>
      </c>
      <c r="K32" s="26">
        <f t="shared" si="10"/>
        <v>10346.2498</v>
      </c>
      <c r="L32" s="6">
        <f t="shared" si="11"/>
        <v>0.0018838126266108627</v>
      </c>
      <c r="N32" s="25"/>
    </row>
    <row r="33" spans="2:14" ht="12.75">
      <c r="B33">
        <v>33137</v>
      </c>
      <c r="C33" s="31">
        <v>31783.7755</v>
      </c>
      <c r="D33" s="6">
        <f t="shared" si="6"/>
        <v>0.013202267223407392</v>
      </c>
      <c r="E33" s="31">
        <v>31783.7755</v>
      </c>
      <c r="F33" s="6">
        <f t="shared" si="7"/>
        <v>0.0228861337485765</v>
      </c>
      <c r="G33" s="31">
        <v>83.19</v>
      </c>
      <c r="H33" s="6">
        <f t="shared" si="8"/>
        <v>0.0004982484640932593</v>
      </c>
      <c r="I33" s="31">
        <v>47279.38</v>
      </c>
      <c r="J33" s="6">
        <f t="shared" si="9"/>
        <v>0.03092187992112672</v>
      </c>
      <c r="K33" s="26">
        <f t="shared" si="10"/>
        <v>110930.121</v>
      </c>
      <c r="L33" s="6">
        <f t="shared" si="11"/>
        <v>0.02019780757770519</v>
      </c>
      <c r="N33" s="25"/>
    </row>
    <row r="34" spans="2:14" ht="12.75">
      <c r="B34">
        <v>33138</v>
      </c>
      <c r="C34" s="31">
        <v>25541.9389</v>
      </c>
      <c r="D34" s="6">
        <f t="shared" si="6"/>
        <v>0.010609548345247539</v>
      </c>
      <c r="E34" s="31">
        <v>25541.9389</v>
      </c>
      <c r="F34" s="6">
        <f t="shared" si="7"/>
        <v>0.018391654882641897</v>
      </c>
      <c r="G34" s="31">
        <v>2319.84</v>
      </c>
      <c r="H34" s="6">
        <f t="shared" si="8"/>
        <v>0.013894178590480909</v>
      </c>
      <c r="I34" s="31">
        <v>14047.99</v>
      </c>
      <c r="J34" s="6">
        <f t="shared" si="9"/>
        <v>0.00918773173237866</v>
      </c>
      <c r="K34" s="26">
        <f t="shared" si="10"/>
        <v>67451.7078</v>
      </c>
      <c r="L34" s="6">
        <f t="shared" si="11"/>
        <v>0.012281394833527644</v>
      </c>
      <c r="N34" s="25"/>
    </row>
    <row r="35" spans="2:14" ht="12.75">
      <c r="B35">
        <v>33139</v>
      </c>
      <c r="C35" s="31">
        <v>508869.6521</v>
      </c>
      <c r="D35" s="6">
        <f t="shared" si="6"/>
        <v>0.21137303618654596</v>
      </c>
      <c r="E35" s="31">
        <v>3.51</v>
      </c>
      <c r="F35" s="6">
        <f t="shared" si="7"/>
        <v>2.527400480081528E-06</v>
      </c>
      <c r="G35" s="31">
        <v>0</v>
      </c>
      <c r="H35" s="6">
        <f t="shared" si="8"/>
        <v>0</v>
      </c>
      <c r="I35" s="31">
        <v>0</v>
      </c>
      <c r="J35" s="6">
        <f t="shared" si="9"/>
        <v>0</v>
      </c>
      <c r="K35" s="26">
        <f t="shared" si="10"/>
        <v>508873.1621</v>
      </c>
      <c r="L35" s="6">
        <f t="shared" si="11"/>
        <v>0.0926540250465803</v>
      </c>
      <c r="N35" s="25"/>
    </row>
    <row r="36" spans="2:14" ht="12.75">
      <c r="B36">
        <v>33140</v>
      </c>
      <c r="C36" s="31">
        <v>473973.0779</v>
      </c>
      <c r="D36" s="6">
        <f t="shared" si="6"/>
        <v>0.19687778222372254</v>
      </c>
      <c r="E36" s="31">
        <v>11.4</v>
      </c>
      <c r="F36" s="6">
        <f t="shared" si="7"/>
        <v>8.208651131888724E-06</v>
      </c>
      <c r="G36" s="31">
        <v>0</v>
      </c>
      <c r="H36" s="6">
        <f t="shared" si="8"/>
        <v>0</v>
      </c>
      <c r="I36" s="31">
        <v>0</v>
      </c>
      <c r="J36" s="6">
        <f t="shared" si="9"/>
        <v>0</v>
      </c>
      <c r="K36" s="26">
        <f t="shared" si="10"/>
        <v>473984.4779</v>
      </c>
      <c r="L36" s="6">
        <f t="shared" si="11"/>
        <v>0.08630160314567095</v>
      </c>
      <c r="N36" s="25"/>
    </row>
    <row r="37" spans="2:14" ht="12.75">
      <c r="B37">
        <v>33141</v>
      </c>
      <c r="C37" s="31">
        <v>46295.0104</v>
      </c>
      <c r="D37" s="6">
        <f t="shared" si="6"/>
        <v>0.01922990861835229</v>
      </c>
      <c r="E37" s="31">
        <v>10453.2704</v>
      </c>
      <c r="F37" s="6">
        <f t="shared" si="7"/>
        <v>0.0075269517456928855</v>
      </c>
      <c r="G37" s="31">
        <v>4252.2</v>
      </c>
      <c r="H37" s="6">
        <f t="shared" si="8"/>
        <v>0.02546762975138066</v>
      </c>
      <c r="I37" s="31">
        <v>6234.53</v>
      </c>
      <c r="J37" s="6">
        <f t="shared" si="9"/>
        <v>0.004077536296471362</v>
      </c>
      <c r="K37" s="26">
        <f t="shared" si="10"/>
        <v>67235.0108</v>
      </c>
      <c r="L37" s="6">
        <f t="shared" si="11"/>
        <v>0.012241939325238187</v>
      </c>
      <c r="N37" s="25"/>
    </row>
    <row r="38" spans="2:14" ht="12.75">
      <c r="B38">
        <v>33142</v>
      </c>
      <c r="C38" s="31">
        <v>33033.7536</v>
      </c>
      <c r="D38" s="6">
        <f t="shared" si="6"/>
        <v>0.013721480080910963</v>
      </c>
      <c r="E38" s="31">
        <v>33033.7536</v>
      </c>
      <c r="F38" s="6">
        <f t="shared" si="7"/>
        <v>0.02378618937536607</v>
      </c>
      <c r="G38" s="31">
        <v>2899.07</v>
      </c>
      <c r="H38" s="6">
        <f t="shared" si="8"/>
        <v>0.017363351061411774</v>
      </c>
      <c r="I38" s="31">
        <v>16889.02</v>
      </c>
      <c r="J38" s="6">
        <f t="shared" si="9"/>
        <v>0.011045835381629532</v>
      </c>
      <c r="K38" s="26">
        <f t="shared" si="10"/>
        <v>85855.5972</v>
      </c>
      <c r="L38" s="6">
        <f t="shared" si="11"/>
        <v>0.01563231713877392</v>
      </c>
      <c r="N38" s="25"/>
    </row>
    <row r="39" spans="2:14" ht="12.75">
      <c r="B39">
        <v>33143</v>
      </c>
      <c r="C39" s="31">
        <v>11282.9844846154</v>
      </c>
      <c r="D39" s="6">
        <f t="shared" si="6"/>
        <v>0.00468669860330004</v>
      </c>
      <c r="E39" s="31">
        <v>11282.9844846154</v>
      </c>
      <c r="F39" s="6">
        <f t="shared" si="7"/>
        <v>0.008124393277256238</v>
      </c>
      <c r="G39" s="31">
        <v>0</v>
      </c>
      <c r="H39" s="6">
        <f t="shared" si="8"/>
        <v>0</v>
      </c>
      <c r="I39" s="31">
        <v>32852.85</v>
      </c>
      <c r="J39" s="6">
        <f t="shared" si="9"/>
        <v>0.021486573698022014</v>
      </c>
      <c r="K39" s="26">
        <f t="shared" si="10"/>
        <v>55418.81896923079</v>
      </c>
      <c r="L39" s="6">
        <f t="shared" si="11"/>
        <v>0.010090484276350892</v>
      </c>
      <c r="N39" s="25"/>
    </row>
    <row r="40" spans="2:14" ht="12.75">
      <c r="B40">
        <v>33144</v>
      </c>
      <c r="C40" s="31">
        <v>14226.074</v>
      </c>
      <c r="D40" s="6">
        <f t="shared" si="6"/>
        <v>0.005909191955120879</v>
      </c>
      <c r="E40" s="31">
        <v>14226.074</v>
      </c>
      <c r="F40" s="6">
        <f t="shared" si="7"/>
        <v>0.010243585828283575</v>
      </c>
      <c r="G40" s="31">
        <v>406.44</v>
      </c>
      <c r="H40" s="6">
        <f t="shared" si="8"/>
        <v>0.00243428423784186</v>
      </c>
      <c r="I40" s="31">
        <v>20598.84</v>
      </c>
      <c r="J40" s="6">
        <f t="shared" si="9"/>
        <v>0.013472149105899908</v>
      </c>
      <c r="K40" s="26">
        <f t="shared" si="10"/>
        <v>49457.428</v>
      </c>
      <c r="L40" s="6">
        <f t="shared" si="11"/>
        <v>0.009005052956105663</v>
      </c>
      <c r="N40" s="25"/>
    </row>
    <row r="41" spans="2:14" ht="12.75">
      <c r="B41">
        <v>33145</v>
      </c>
      <c r="C41" s="31">
        <v>11900.1912153846</v>
      </c>
      <c r="D41" s="6">
        <f t="shared" si="6"/>
        <v>0.004943072431251998</v>
      </c>
      <c r="E41" s="31">
        <v>11900.1912153846</v>
      </c>
      <c r="F41" s="6">
        <f t="shared" si="7"/>
        <v>0.008568817376303425</v>
      </c>
      <c r="G41" s="31">
        <v>0</v>
      </c>
      <c r="H41" s="6">
        <f t="shared" si="8"/>
        <v>0</v>
      </c>
      <c r="I41" s="31">
        <v>27884.74</v>
      </c>
      <c r="J41" s="6">
        <f t="shared" si="9"/>
        <v>0.018237307297850336</v>
      </c>
      <c r="K41" s="26">
        <f t="shared" si="10"/>
        <v>51685.1224307692</v>
      </c>
      <c r="L41" s="6">
        <f t="shared" si="11"/>
        <v>0.009410664552387992</v>
      </c>
      <c r="N41" s="25"/>
    </row>
    <row r="42" spans="2:14" ht="12.75">
      <c r="B42">
        <v>33146</v>
      </c>
      <c r="C42" s="31">
        <v>10099.0116</v>
      </c>
      <c r="D42" s="6">
        <f t="shared" si="6"/>
        <v>0.004194902831335788</v>
      </c>
      <c r="E42" s="31">
        <v>10099.0116</v>
      </c>
      <c r="F42" s="6">
        <f t="shared" si="7"/>
        <v>0.0072718651755524</v>
      </c>
      <c r="G42" s="31">
        <v>2771.88</v>
      </c>
      <c r="H42" s="6">
        <f t="shared" si="8"/>
        <v>0.01660157413932953</v>
      </c>
      <c r="I42" s="31">
        <v>37401.51</v>
      </c>
      <c r="J42" s="6">
        <f t="shared" si="9"/>
        <v>0.024461509459066944</v>
      </c>
      <c r="K42" s="26">
        <f t="shared" si="10"/>
        <v>60371.4132</v>
      </c>
      <c r="L42" s="6">
        <f t="shared" si="11"/>
        <v>0.01099223705892948</v>
      </c>
      <c r="N42" s="25"/>
    </row>
    <row r="43" spans="2:14" ht="12.75">
      <c r="B43">
        <v>33147</v>
      </c>
      <c r="C43" s="31">
        <v>5336.5733</v>
      </c>
      <c r="D43" s="6">
        <f t="shared" si="6"/>
        <v>0.0022166928143543246</v>
      </c>
      <c r="E43" s="31">
        <v>5336.5733</v>
      </c>
      <c r="F43" s="6">
        <f t="shared" si="7"/>
        <v>0.0038426375841624687</v>
      </c>
      <c r="G43" s="31">
        <v>95.74</v>
      </c>
      <c r="H43" s="6">
        <f t="shared" si="8"/>
        <v>0.0005734139674514803</v>
      </c>
      <c r="I43" s="31">
        <v>0</v>
      </c>
      <c r="J43" s="6">
        <f t="shared" si="9"/>
        <v>0</v>
      </c>
      <c r="K43" s="26">
        <f t="shared" si="10"/>
        <v>10768.8866</v>
      </c>
      <c r="L43" s="6">
        <f t="shared" si="11"/>
        <v>0.0019607650060431098</v>
      </c>
      <c r="N43" s="25"/>
    </row>
    <row r="44" spans="2:14" ht="12.75">
      <c r="B44">
        <v>33149</v>
      </c>
      <c r="C44" s="31">
        <v>37695.7671</v>
      </c>
      <c r="D44" s="6">
        <f t="shared" si="6"/>
        <v>0.01565797588916171</v>
      </c>
      <c r="E44" s="31">
        <v>37695.7671</v>
      </c>
      <c r="F44" s="6">
        <f t="shared" si="7"/>
        <v>0.027143105374809535</v>
      </c>
      <c r="G44" s="31">
        <v>14236.33</v>
      </c>
      <c r="H44" s="6">
        <f t="shared" si="8"/>
        <v>0.08526541118914281</v>
      </c>
      <c r="I44" s="31">
        <v>20509.35</v>
      </c>
      <c r="J44" s="6">
        <f t="shared" si="9"/>
        <v>0.013413620440038772</v>
      </c>
      <c r="K44" s="26">
        <f t="shared" si="10"/>
        <v>110137.21419999999</v>
      </c>
      <c r="L44" s="6">
        <f t="shared" si="11"/>
        <v>0.020053437601101145</v>
      </c>
      <c r="N44" s="25"/>
    </row>
    <row r="45" spans="2:14" ht="12.75">
      <c r="B45">
        <v>33150</v>
      </c>
      <c r="C45" s="31">
        <v>7049.6066</v>
      </c>
      <c r="D45" s="6">
        <f t="shared" si="6"/>
        <v>0.002928248412561825</v>
      </c>
      <c r="E45" s="31">
        <v>7049.6066</v>
      </c>
      <c r="F45" s="6">
        <f t="shared" si="7"/>
        <v>0.005076119403198265</v>
      </c>
      <c r="G45" s="31">
        <v>0</v>
      </c>
      <c r="H45" s="6">
        <f t="shared" si="8"/>
        <v>0</v>
      </c>
      <c r="I45" s="31">
        <v>0</v>
      </c>
      <c r="J45" s="6">
        <f t="shared" si="9"/>
        <v>0</v>
      </c>
      <c r="K45" s="26">
        <f t="shared" si="10"/>
        <v>14099.2132</v>
      </c>
      <c r="L45" s="6">
        <f t="shared" si="11"/>
        <v>0.0025671404001320892</v>
      </c>
      <c r="N45" s="25"/>
    </row>
    <row r="46" spans="2:14" ht="12.75">
      <c r="B46">
        <v>33154</v>
      </c>
      <c r="C46" s="31">
        <v>12286.3753</v>
      </c>
      <c r="D46" s="6">
        <f t="shared" si="6"/>
        <v>0.005103484635350264</v>
      </c>
      <c r="E46" s="31">
        <v>12286.3753</v>
      </c>
      <c r="F46" s="6">
        <f t="shared" si="7"/>
        <v>0.008846891974838128</v>
      </c>
      <c r="G46" s="31">
        <v>3425.3</v>
      </c>
      <c r="H46" s="6">
        <f t="shared" si="8"/>
        <v>0.020515091526128636</v>
      </c>
      <c r="I46" s="31">
        <v>373.75</v>
      </c>
      <c r="J46" s="6">
        <f t="shared" si="9"/>
        <v>0.00024444171265615395</v>
      </c>
      <c r="K46" s="26">
        <f t="shared" si="10"/>
        <v>28371.8006</v>
      </c>
      <c r="L46" s="6">
        <f t="shared" si="11"/>
        <v>0.00516584822937154</v>
      </c>
      <c r="N46" s="25"/>
    </row>
    <row r="47" spans="2:14" ht="12.75">
      <c r="B47">
        <v>33155</v>
      </c>
      <c r="C47" s="31">
        <v>2698.4016</v>
      </c>
      <c r="D47" s="6">
        <f t="shared" si="6"/>
        <v>0.0011208554817306103</v>
      </c>
      <c r="E47" s="31">
        <v>2698.4016</v>
      </c>
      <c r="F47" s="6">
        <f t="shared" si="7"/>
        <v>0.0019430032761517846</v>
      </c>
      <c r="G47" s="31">
        <v>0</v>
      </c>
      <c r="H47" s="6">
        <f t="shared" si="8"/>
        <v>0</v>
      </c>
      <c r="I47" s="31">
        <v>41715.16</v>
      </c>
      <c r="J47" s="6">
        <f t="shared" si="9"/>
        <v>0.027282742887292277</v>
      </c>
      <c r="K47" s="26">
        <f t="shared" si="10"/>
        <v>47111.963200000006</v>
      </c>
      <c r="L47" s="6">
        <f t="shared" si="11"/>
        <v>0.008577998101359037</v>
      </c>
      <c r="N47" s="25"/>
    </row>
    <row r="48" spans="2:14" ht="12.75">
      <c r="B48">
        <v>33156</v>
      </c>
      <c r="C48" s="31">
        <v>5134.0209</v>
      </c>
      <c r="D48" s="6">
        <f t="shared" si="6"/>
        <v>0.0021325570919779034</v>
      </c>
      <c r="E48" s="31">
        <v>5134.0209</v>
      </c>
      <c r="F48" s="6">
        <f t="shared" si="7"/>
        <v>0.0036967882870109973</v>
      </c>
      <c r="G48" s="31">
        <v>93.33</v>
      </c>
      <c r="H48" s="6">
        <f t="shared" si="8"/>
        <v>0.0005589797950934474</v>
      </c>
      <c r="I48" s="31">
        <v>47803.5</v>
      </c>
      <c r="J48" s="6">
        <f t="shared" si="9"/>
        <v>0.031264667320290186</v>
      </c>
      <c r="K48" s="26">
        <f t="shared" si="10"/>
        <v>58164.8718</v>
      </c>
      <c r="L48" s="6">
        <f t="shared" si="11"/>
        <v>0.010590476939967378</v>
      </c>
      <c r="N48" s="25"/>
    </row>
    <row r="49" spans="2:14" ht="12.75">
      <c r="B49">
        <v>33157</v>
      </c>
      <c r="C49" s="31">
        <v>2565.3246</v>
      </c>
      <c r="D49" s="6">
        <f t="shared" si="6"/>
        <v>0.0010655782817236637</v>
      </c>
      <c r="E49" s="31">
        <v>2565.3246</v>
      </c>
      <c r="F49" s="6">
        <f t="shared" si="7"/>
        <v>0.0018471802352150867</v>
      </c>
      <c r="G49" s="31">
        <v>0</v>
      </c>
      <c r="H49" s="6">
        <f t="shared" si="8"/>
        <v>0</v>
      </c>
      <c r="I49" s="31">
        <v>12027.09</v>
      </c>
      <c r="J49" s="6">
        <f t="shared" si="9"/>
        <v>0.007866013318714924</v>
      </c>
      <c r="K49" s="26">
        <f t="shared" si="10"/>
        <v>17157.7392</v>
      </c>
      <c r="L49" s="6">
        <f t="shared" si="11"/>
        <v>0.003124027195733875</v>
      </c>
      <c r="N49" s="25"/>
    </row>
    <row r="50" spans="2:14" ht="12.75">
      <c r="B50">
        <v>33158</v>
      </c>
      <c r="C50" s="31">
        <v>0</v>
      </c>
      <c r="D50" s="6">
        <f t="shared" si="6"/>
        <v>0</v>
      </c>
      <c r="E50" s="31">
        <v>0</v>
      </c>
      <c r="F50" s="6">
        <f t="shared" si="7"/>
        <v>0</v>
      </c>
      <c r="G50" s="31">
        <v>0</v>
      </c>
      <c r="H50" s="6">
        <f t="shared" si="8"/>
        <v>0</v>
      </c>
      <c r="I50" s="31">
        <v>526.53</v>
      </c>
      <c r="J50" s="6">
        <f t="shared" si="9"/>
        <v>0.0003443635985681465</v>
      </c>
      <c r="K50" s="26">
        <f t="shared" si="10"/>
        <v>526.53</v>
      </c>
      <c r="L50" s="6">
        <f t="shared" si="11"/>
        <v>9.586892656404039E-05</v>
      </c>
      <c r="N50" s="25"/>
    </row>
    <row r="51" spans="2:14" ht="12.75">
      <c r="B51">
        <v>33160</v>
      </c>
      <c r="C51" s="31">
        <v>126539.786715385</v>
      </c>
      <c r="D51" s="6">
        <f t="shared" si="6"/>
        <v>0.052561788281240834</v>
      </c>
      <c r="E51" s="31">
        <v>126539.786715385</v>
      </c>
      <c r="F51" s="6">
        <f t="shared" si="7"/>
        <v>0.0911158739868599</v>
      </c>
      <c r="G51" s="31">
        <v>14502.67</v>
      </c>
      <c r="H51" s="6">
        <f t="shared" si="8"/>
        <v>0.08686059685961521</v>
      </c>
      <c r="I51" s="31">
        <v>59506.34</v>
      </c>
      <c r="J51" s="6">
        <f t="shared" si="9"/>
        <v>0.03891861314648669</v>
      </c>
      <c r="K51" s="26">
        <f t="shared" si="10"/>
        <v>327088.58343076997</v>
      </c>
      <c r="L51" s="6">
        <f t="shared" si="11"/>
        <v>0.05955526064015438</v>
      </c>
      <c r="N51" s="25"/>
    </row>
    <row r="52" spans="2:14" ht="12.75">
      <c r="B52">
        <v>33161</v>
      </c>
      <c r="C52" s="31">
        <v>8420.9409</v>
      </c>
      <c r="D52" s="6">
        <f t="shared" si="6"/>
        <v>0.003497869912727037</v>
      </c>
      <c r="E52" s="31">
        <v>8420.9409</v>
      </c>
      <c r="F52" s="6">
        <f t="shared" si="7"/>
        <v>0.006063558425469566</v>
      </c>
      <c r="G52" s="31">
        <v>0</v>
      </c>
      <c r="H52" s="6">
        <f t="shared" si="8"/>
        <v>0</v>
      </c>
      <c r="I52" s="31">
        <v>1681.92</v>
      </c>
      <c r="J52" s="6">
        <f t="shared" si="9"/>
        <v>0.001100017138061909</v>
      </c>
      <c r="K52" s="26">
        <f t="shared" si="10"/>
        <v>18523.8018</v>
      </c>
      <c r="L52" s="6">
        <f t="shared" si="11"/>
        <v>0.0033727555779367543</v>
      </c>
      <c r="N52" s="25"/>
    </row>
    <row r="53" spans="2:14" ht="12.75">
      <c r="B53">
        <v>33162</v>
      </c>
      <c r="C53" s="31">
        <v>3169.487</v>
      </c>
      <c r="D53" s="6">
        <f t="shared" si="6"/>
        <v>0.0013165337873442954</v>
      </c>
      <c r="E53" s="31">
        <v>3169.487</v>
      </c>
      <c r="F53" s="6">
        <f t="shared" si="7"/>
        <v>0.0022822116710575963</v>
      </c>
      <c r="G53" s="31">
        <v>0</v>
      </c>
      <c r="H53" s="6">
        <f t="shared" si="8"/>
        <v>0</v>
      </c>
      <c r="I53" s="31">
        <v>1478.41</v>
      </c>
      <c r="J53" s="6">
        <f t="shared" si="9"/>
        <v>0.0009669165816936043</v>
      </c>
      <c r="K53" s="26">
        <f t="shared" si="10"/>
        <v>7817.384</v>
      </c>
      <c r="L53" s="6">
        <f t="shared" si="11"/>
        <v>0.0014233646945452383</v>
      </c>
      <c r="N53" s="25"/>
    </row>
    <row r="54" spans="2:14" ht="12.75">
      <c r="B54">
        <v>33165</v>
      </c>
      <c r="C54" s="31">
        <v>1864.6095</v>
      </c>
      <c r="D54" s="6">
        <f t="shared" si="6"/>
        <v>0.0007745169508356251</v>
      </c>
      <c r="E54" s="31">
        <v>1864.6095</v>
      </c>
      <c r="F54" s="6">
        <f t="shared" si="7"/>
        <v>0.001342625340588199</v>
      </c>
      <c r="G54" s="31">
        <v>0</v>
      </c>
      <c r="H54" s="6">
        <f t="shared" si="8"/>
        <v>0</v>
      </c>
      <c r="I54" s="31">
        <v>28016.45</v>
      </c>
      <c r="J54" s="6">
        <f t="shared" si="9"/>
        <v>0.01832344888440269</v>
      </c>
      <c r="K54" s="26">
        <f t="shared" si="10"/>
        <v>31745.669</v>
      </c>
      <c r="L54" s="6">
        <f t="shared" si="11"/>
        <v>0.005780151577473902</v>
      </c>
      <c r="N54" s="25"/>
    </row>
    <row r="55" spans="2:14" ht="12.75">
      <c r="B55">
        <v>33166</v>
      </c>
      <c r="C55" s="31">
        <v>100944.897930769</v>
      </c>
      <c r="D55" s="6">
        <f t="shared" si="6"/>
        <v>0.04193024574193825</v>
      </c>
      <c r="E55" s="31">
        <v>100944.897930769</v>
      </c>
      <c r="F55" s="6">
        <f t="shared" si="7"/>
        <v>0.0726860921629648</v>
      </c>
      <c r="G55" s="31">
        <v>2105.33</v>
      </c>
      <c r="H55" s="6">
        <f t="shared" si="8"/>
        <v>0.01260941746495326</v>
      </c>
      <c r="I55" s="31">
        <v>25748.65</v>
      </c>
      <c r="J55" s="6">
        <f t="shared" si="9"/>
        <v>0.01684025178483981</v>
      </c>
      <c r="K55" s="26">
        <f t="shared" si="10"/>
        <v>229743.775861538</v>
      </c>
      <c r="L55" s="6">
        <f t="shared" si="11"/>
        <v>0.04183102420871582</v>
      </c>
      <c r="N55" s="25"/>
    </row>
    <row r="56" spans="2:14" ht="12.75">
      <c r="B56">
        <v>33167</v>
      </c>
      <c r="C56" s="31">
        <v>691.8963</v>
      </c>
      <c r="D56" s="6">
        <f t="shared" si="6"/>
        <v>0.00028739819923176993</v>
      </c>
      <c r="E56" s="31">
        <v>691.8963</v>
      </c>
      <c r="F56" s="6">
        <f t="shared" si="7"/>
        <v>0.0004982048549249667</v>
      </c>
      <c r="G56" s="31">
        <v>0</v>
      </c>
      <c r="H56" s="6">
        <f t="shared" si="8"/>
        <v>0</v>
      </c>
      <c r="I56" s="31">
        <v>0</v>
      </c>
      <c r="J56" s="6">
        <f t="shared" si="9"/>
        <v>0</v>
      </c>
      <c r="K56" s="26">
        <f t="shared" si="10"/>
        <v>1383.7926</v>
      </c>
      <c r="L56" s="6">
        <f t="shared" si="11"/>
        <v>0.0002519566048454267</v>
      </c>
      <c r="N56" s="25"/>
    </row>
    <row r="57" spans="2:14" ht="12.75">
      <c r="B57">
        <v>33168</v>
      </c>
      <c r="C57" s="31">
        <v>1656.738</v>
      </c>
      <c r="D57" s="6">
        <f t="shared" si="6"/>
        <v>0.0006881717936616283</v>
      </c>
      <c r="E57" s="31">
        <v>1656.738</v>
      </c>
      <c r="F57" s="6">
        <f t="shared" si="7"/>
        <v>0.0011929459876265844</v>
      </c>
      <c r="G57" s="31">
        <v>0</v>
      </c>
      <c r="H57" s="6">
        <f t="shared" si="8"/>
        <v>0</v>
      </c>
      <c r="I57" s="31">
        <v>0</v>
      </c>
      <c r="J57" s="6">
        <f t="shared" si="9"/>
        <v>0</v>
      </c>
      <c r="K57" s="26">
        <f t="shared" si="10"/>
        <v>3313.476</v>
      </c>
      <c r="L57" s="6">
        <f t="shared" si="11"/>
        <v>0.0006033072898328876</v>
      </c>
      <c r="N57" s="25"/>
    </row>
    <row r="58" spans="2:14" ht="12.75">
      <c r="B58">
        <v>33169</v>
      </c>
      <c r="C58" s="31">
        <v>8843.4382</v>
      </c>
      <c r="D58" s="6">
        <f t="shared" si="6"/>
        <v>0.003673365811751624</v>
      </c>
      <c r="E58" s="31">
        <v>8843.4382</v>
      </c>
      <c r="F58" s="6">
        <f t="shared" si="7"/>
        <v>0.006367780613177016</v>
      </c>
      <c r="G58" s="31">
        <v>0</v>
      </c>
      <c r="H58" s="6">
        <f t="shared" si="8"/>
        <v>0</v>
      </c>
      <c r="I58" s="31">
        <v>21713.17</v>
      </c>
      <c r="J58" s="6">
        <f t="shared" si="9"/>
        <v>0.014200948393295578</v>
      </c>
      <c r="K58" s="26">
        <f t="shared" si="10"/>
        <v>39400.0464</v>
      </c>
      <c r="L58" s="6">
        <f t="shared" si="11"/>
        <v>0.007173836542915662</v>
      </c>
      <c r="N58" s="25"/>
    </row>
    <row r="59" spans="2:14" ht="12.75">
      <c r="B59">
        <v>33170</v>
      </c>
      <c r="C59" s="31">
        <v>39.99</v>
      </c>
      <c r="D59" s="6">
        <f t="shared" si="6"/>
        <v>1.6610948761076594E-05</v>
      </c>
      <c r="E59" s="31">
        <v>39.99</v>
      </c>
      <c r="F59" s="6">
        <f t="shared" si="7"/>
        <v>2.879508410212545E-05</v>
      </c>
      <c r="G59" s="31">
        <v>0</v>
      </c>
      <c r="H59" s="6">
        <f t="shared" si="8"/>
        <v>0</v>
      </c>
      <c r="I59" s="31">
        <v>0</v>
      </c>
      <c r="J59" s="6">
        <f t="shared" si="9"/>
        <v>0</v>
      </c>
      <c r="K59" s="26">
        <f t="shared" si="10"/>
        <v>79.98</v>
      </c>
      <c r="L59" s="6">
        <f t="shared" si="11"/>
        <v>1.4562506878225269E-05</v>
      </c>
      <c r="N59" s="25"/>
    </row>
    <row r="60" spans="2:14" ht="12.75">
      <c r="B60">
        <v>33172</v>
      </c>
      <c r="C60" s="31">
        <v>68322.474</v>
      </c>
      <c r="D60" s="6">
        <f t="shared" si="6"/>
        <v>0.028379622776793893</v>
      </c>
      <c r="E60" s="31">
        <v>68322.474</v>
      </c>
      <c r="F60" s="6">
        <f t="shared" si="7"/>
        <v>0.0491960836432928</v>
      </c>
      <c r="G60" s="31">
        <v>2561.16</v>
      </c>
      <c r="H60" s="6">
        <f t="shared" si="8"/>
        <v>0.015339512396887751</v>
      </c>
      <c r="I60" s="31">
        <v>69236.99</v>
      </c>
      <c r="J60" s="6">
        <f t="shared" si="9"/>
        <v>0.0452826980996843</v>
      </c>
      <c r="K60" s="26">
        <f t="shared" si="10"/>
        <v>208443.098</v>
      </c>
      <c r="L60" s="6">
        <f t="shared" si="11"/>
        <v>0.03795266377023735</v>
      </c>
      <c r="N60" s="25"/>
    </row>
    <row r="61" spans="2:14" ht="12.75">
      <c r="B61">
        <v>33173</v>
      </c>
      <c r="C61" s="31">
        <v>1085.3031</v>
      </c>
      <c r="D61" s="6">
        <f t="shared" si="6"/>
        <v>0.00045081055724775163</v>
      </c>
      <c r="E61" s="31">
        <v>1085.3031</v>
      </c>
      <c r="F61" s="6">
        <f t="shared" si="7"/>
        <v>0.0007814802210752054</v>
      </c>
      <c r="G61" s="31">
        <v>0</v>
      </c>
      <c r="H61" s="6">
        <f t="shared" si="8"/>
        <v>0</v>
      </c>
      <c r="I61" s="31">
        <v>10035.45</v>
      </c>
      <c r="J61" s="6">
        <f t="shared" si="9"/>
        <v>0.006563431666288162</v>
      </c>
      <c r="K61" s="26">
        <f t="shared" si="10"/>
        <v>12206.0562</v>
      </c>
      <c r="L61" s="6">
        <f t="shared" si="11"/>
        <v>0.0022224403271880995</v>
      </c>
      <c r="N61" s="25"/>
    </row>
    <row r="62" spans="2:14" ht="12.75">
      <c r="B62">
        <v>33174</v>
      </c>
      <c r="C62" s="31">
        <v>478.3806</v>
      </c>
      <c r="D62" s="6">
        <f t="shared" si="6"/>
        <v>0.00019870856801433053</v>
      </c>
      <c r="E62" s="31">
        <v>478.3806</v>
      </c>
      <c r="F62" s="6">
        <f t="shared" si="7"/>
        <v>0.00034446135558452695</v>
      </c>
      <c r="G62" s="31">
        <v>0</v>
      </c>
      <c r="H62" s="6">
        <f t="shared" si="8"/>
        <v>0</v>
      </c>
      <c r="I62" s="31">
        <v>15388.15</v>
      </c>
      <c r="J62" s="6">
        <f t="shared" si="9"/>
        <v>0.010064229406313834</v>
      </c>
      <c r="K62" s="26">
        <f t="shared" si="10"/>
        <v>16344.9112</v>
      </c>
      <c r="L62" s="6">
        <f t="shared" si="11"/>
        <v>0.0029760300296821857</v>
      </c>
      <c r="N62" s="25"/>
    </row>
    <row r="63" spans="2:14" ht="12.75">
      <c r="B63">
        <v>33175</v>
      </c>
      <c r="C63" s="31">
        <v>3720.8466</v>
      </c>
      <c r="D63" s="6">
        <f t="shared" si="6"/>
        <v>0.0015455561945592912</v>
      </c>
      <c r="E63" s="31">
        <v>3720.8466</v>
      </c>
      <c r="F63" s="6">
        <f t="shared" si="7"/>
        <v>0.0026792220749714307</v>
      </c>
      <c r="G63" s="31">
        <v>0</v>
      </c>
      <c r="H63" s="6">
        <f t="shared" si="8"/>
        <v>0</v>
      </c>
      <c r="I63" s="31">
        <v>26882.34</v>
      </c>
      <c r="J63" s="6">
        <f t="shared" si="9"/>
        <v>0.017581712989444907</v>
      </c>
      <c r="K63" s="26">
        <f t="shared" si="10"/>
        <v>34324.0332</v>
      </c>
      <c r="L63" s="6">
        <f t="shared" si="11"/>
        <v>0.006249612022548543</v>
      </c>
      <c r="N63" s="25"/>
    </row>
    <row r="64" spans="2:14" ht="12.75">
      <c r="B64">
        <v>33176</v>
      </c>
      <c r="C64" s="31">
        <v>7985.4123</v>
      </c>
      <c r="D64" s="6">
        <f t="shared" si="6"/>
        <v>0.003316961104060285</v>
      </c>
      <c r="E64" s="31">
        <v>7985.4123</v>
      </c>
      <c r="F64" s="6">
        <f t="shared" si="7"/>
        <v>0.0057499529574555385</v>
      </c>
      <c r="G64" s="31">
        <v>116.75</v>
      </c>
      <c r="H64" s="6">
        <f t="shared" si="8"/>
        <v>0.0006992488061412192</v>
      </c>
      <c r="I64" s="31">
        <v>49499.51</v>
      </c>
      <c r="J64" s="6">
        <f t="shared" si="9"/>
        <v>0.03237389966565999</v>
      </c>
      <c r="K64" s="26">
        <f t="shared" si="10"/>
        <v>65587.0846</v>
      </c>
      <c r="L64" s="6">
        <f t="shared" si="11"/>
        <v>0.011941890105154321</v>
      </c>
      <c r="N64" s="25"/>
    </row>
    <row r="65" spans="2:14" ht="12.75">
      <c r="B65">
        <v>33177</v>
      </c>
      <c r="C65" s="31">
        <v>4777.9737</v>
      </c>
      <c r="D65" s="6">
        <f t="shared" si="6"/>
        <v>0.0019846630735801834</v>
      </c>
      <c r="E65" s="31">
        <v>4777.9737</v>
      </c>
      <c r="F65" s="6">
        <f t="shared" si="7"/>
        <v>0.0034404139667227676</v>
      </c>
      <c r="G65" s="31">
        <v>0</v>
      </c>
      <c r="H65" s="6">
        <f t="shared" si="8"/>
        <v>0</v>
      </c>
      <c r="I65" s="31">
        <v>11270.21</v>
      </c>
      <c r="J65" s="6">
        <f t="shared" si="9"/>
        <v>0.007370995142192676</v>
      </c>
      <c r="K65" s="26">
        <f t="shared" si="10"/>
        <v>20826.157399999996</v>
      </c>
      <c r="L65" s="6">
        <f t="shared" si="11"/>
        <v>0.0037919612451175547</v>
      </c>
      <c r="N65" s="25"/>
    </row>
    <row r="66" spans="2:14" ht="12.75">
      <c r="B66">
        <v>33178</v>
      </c>
      <c r="C66" s="31">
        <v>49331.8238</v>
      </c>
      <c r="D66" s="6">
        <f t="shared" si="6"/>
        <v>0.02049133276899872</v>
      </c>
      <c r="E66" s="31">
        <v>49331.8238</v>
      </c>
      <c r="F66" s="6">
        <f t="shared" si="7"/>
        <v>0.03552173081350922</v>
      </c>
      <c r="G66" s="31">
        <v>7400.46</v>
      </c>
      <c r="H66" s="6">
        <f t="shared" si="8"/>
        <v>0.04432345027748049</v>
      </c>
      <c r="I66" s="31">
        <v>39337.34</v>
      </c>
      <c r="J66" s="6">
        <f t="shared" si="9"/>
        <v>0.025727589995819214</v>
      </c>
      <c r="K66" s="26">
        <f t="shared" si="10"/>
        <v>145401.4476</v>
      </c>
      <c r="L66" s="6">
        <f t="shared" si="11"/>
        <v>0.026474238319316216</v>
      </c>
      <c r="N66" s="25"/>
    </row>
    <row r="67" spans="2:14" ht="12.75">
      <c r="B67">
        <v>33179</v>
      </c>
      <c r="C67" s="31">
        <v>7531.7551</v>
      </c>
      <c r="D67" s="6">
        <f t="shared" si="6"/>
        <v>0.0031285220816973575</v>
      </c>
      <c r="E67" s="31">
        <v>7531.7551</v>
      </c>
      <c r="F67" s="6">
        <f t="shared" si="7"/>
        <v>0.005423293861993305</v>
      </c>
      <c r="G67" s="31">
        <v>0</v>
      </c>
      <c r="H67" s="6">
        <f t="shared" si="8"/>
        <v>0</v>
      </c>
      <c r="I67" s="31">
        <v>0</v>
      </c>
      <c r="J67" s="6">
        <f t="shared" si="9"/>
        <v>0</v>
      </c>
      <c r="K67" s="26">
        <f t="shared" si="10"/>
        <v>15063.5102</v>
      </c>
      <c r="L67" s="6">
        <f t="shared" si="11"/>
        <v>0.002742716565362797</v>
      </c>
      <c r="N67" s="25"/>
    </row>
    <row r="68" spans="2:14" ht="12.75">
      <c r="B68">
        <v>33180</v>
      </c>
      <c r="C68" s="31">
        <v>70026.1575</v>
      </c>
      <c r="D68" s="6">
        <f t="shared" si="6"/>
        <v>0.029087294677858953</v>
      </c>
      <c r="E68" s="31">
        <v>70026.1575</v>
      </c>
      <c r="F68" s="6">
        <f t="shared" si="7"/>
        <v>0.05042283307229764</v>
      </c>
      <c r="G68" s="31">
        <v>17700.81</v>
      </c>
      <c r="H68" s="6">
        <f t="shared" si="8"/>
        <v>0.10601516282854437</v>
      </c>
      <c r="I68" s="31">
        <v>60897.05</v>
      </c>
      <c r="J68" s="6">
        <f t="shared" si="9"/>
        <v>0.039828171766441316</v>
      </c>
      <c r="K68" s="26">
        <f t="shared" si="10"/>
        <v>218650.175</v>
      </c>
      <c r="L68" s="6">
        <f t="shared" si="11"/>
        <v>0.039811136251096</v>
      </c>
      <c r="N68" s="25"/>
    </row>
    <row r="69" spans="2:14" ht="12.75">
      <c r="B69">
        <v>33181</v>
      </c>
      <c r="C69" s="31">
        <v>7223.61061538462</v>
      </c>
      <c r="D69" s="6">
        <f t="shared" si="6"/>
        <v>0.003000525776497197</v>
      </c>
      <c r="E69" s="31">
        <v>7223.61061538462</v>
      </c>
      <c r="F69" s="6">
        <f t="shared" si="7"/>
        <v>0.005201412232833365</v>
      </c>
      <c r="G69" s="31">
        <v>0</v>
      </c>
      <c r="H69" s="6">
        <f t="shared" si="8"/>
        <v>0</v>
      </c>
      <c r="I69" s="31">
        <v>28499.94</v>
      </c>
      <c r="J69" s="6">
        <f t="shared" si="9"/>
        <v>0.018639663262067233</v>
      </c>
      <c r="K69" s="26">
        <f t="shared" si="10"/>
        <v>42947.16123076924</v>
      </c>
      <c r="L69" s="6">
        <f t="shared" si="11"/>
        <v>0.00781968405630566</v>
      </c>
      <c r="N69" s="25"/>
    </row>
    <row r="70" spans="2:14" ht="12.75">
      <c r="B70">
        <v>33182</v>
      </c>
      <c r="C70" s="31">
        <v>559.146</v>
      </c>
      <c r="D70" s="6">
        <f t="shared" si="6"/>
        <v>0.000232256703074792</v>
      </c>
      <c r="E70" s="31">
        <v>559.146</v>
      </c>
      <c r="F70" s="6">
        <f t="shared" si="7"/>
        <v>0.0004026170566483379</v>
      </c>
      <c r="G70" s="31">
        <v>0</v>
      </c>
      <c r="H70" s="6">
        <f t="shared" si="8"/>
        <v>0</v>
      </c>
      <c r="I70" s="31">
        <v>3521.53</v>
      </c>
      <c r="J70" s="6">
        <f t="shared" si="9"/>
        <v>0.0023031674230636146</v>
      </c>
      <c r="K70" s="26">
        <f t="shared" si="10"/>
        <v>4639.822</v>
      </c>
      <c r="L70" s="6">
        <f t="shared" si="11"/>
        <v>0.0008448041984088638</v>
      </c>
      <c r="N70" s="25"/>
    </row>
    <row r="71" spans="2:14" ht="12.75">
      <c r="B71">
        <v>33183</v>
      </c>
      <c r="C71" s="31">
        <v>6081.995</v>
      </c>
      <c r="D71" s="6">
        <f t="shared" si="6"/>
        <v>0.0025263242638190555</v>
      </c>
      <c r="E71" s="31">
        <v>6081.995</v>
      </c>
      <c r="F71" s="6">
        <f t="shared" si="7"/>
        <v>0.0043793837842887335</v>
      </c>
      <c r="G71" s="31">
        <v>0</v>
      </c>
      <c r="H71" s="6">
        <f t="shared" si="8"/>
        <v>0</v>
      </c>
      <c r="I71" s="31">
        <v>18859.93</v>
      </c>
      <c r="J71" s="6">
        <f t="shared" si="9"/>
        <v>0.0123348591030774</v>
      </c>
      <c r="K71" s="26">
        <f t="shared" si="10"/>
        <v>31023.92</v>
      </c>
      <c r="L71" s="6">
        <f t="shared" si="11"/>
        <v>0.00564873778931621</v>
      </c>
      <c r="N71" s="25"/>
    </row>
    <row r="72" spans="2:14" ht="12.75">
      <c r="B72">
        <v>33184</v>
      </c>
      <c r="C72" s="31">
        <v>346.992</v>
      </c>
      <c r="D72" s="6">
        <f t="shared" si="6"/>
        <v>0.00014413269148545862</v>
      </c>
      <c r="E72" s="31">
        <v>346.992</v>
      </c>
      <c r="F72" s="6">
        <f t="shared" si="7"/>
        <v>0.0002498540590838888</v>
      </c>
      <c r="G72" s="31">
        <v>0</v>
      </c>
      <c r="H72" s="6">
        <f t="shared" si="8"/>
        <v>0</v>
      </c>
      <c r="I72" s="31">
        <v>6097.49</v>
      </c>
      <c r="J72" s="6">
        <f t="shared" si="9"/>
        <v>0.003987908758538521</v>
      </c>
      <c r="K72" s="26">
        <f t="shared" si="10"/>
        <v>6791.474</v>
      </c>
      <c r="L72" s="6">
        <f t="shared" si="11"/>
        <v>0.00123657022803561</v>
      </c>
      <c r="N72" s="25"/>
    </row>
    <row r="73" spans="2:14" ht="12.75">
      <c r="B73">
        <v>33185</v>
      </c>
      <c r="C73" s="31">
        <v>760.3566</v>
      </c>
      <c r="D73" s="6">
        <f t="shared" si="6"/>
        <v>0.00031583507183661943</v>
      </c>
      <c r="E73" s="31">
        <v>760.3566</v>
      </c>
      <c r="F73" s="6">
        <f t="shared" si="7"/>
        <v>0.000547500181160444</v>
      </c>
      <c r="G73" s="31">
        <v>0</v>
      </c>
      <c r="H73" s="6">
        <f t="shared" si="8"/>
        <v>0</v>
      </c>
      <c r="I73" s="31">
        <v>1728.32</v>
      </c>
      <c r="J73" s="6">
        <f t="shared" si="9"/>
        <v>0.0011303638817869806</v>
      </c>
      <c r="K73" s="26">
        <f t="shared" si="10"/>
        <v>3249.0332</v>
      </c>
      <c r="L73" s="6">
        <f t="shared" si="11"/>
        <v>0.0005915737474691455</v>
      </c>
      <c r="N73" s="25"/>
    </row>
    <row r="74" spans="2:14" ht="12.75">
      <c r="B74">
        <v>33186</v>
      </c>
      <c r="C74" s="31">
        <v>11738.783</v>
      </c>
      <c r="D74" s="6">
        <f t="shared" si="6"/>
        <v>0.004876027080029932</v>
      </c>
      <c r="E74" s="31">
        <v>11738.783</v>
      </c>
      <c r="F74" s="6">
        <f t="shared" si="7"/>
        <v>0.008452594242100537</v>
      </c>
      <c r="G74" s="31">
        <v>34.04</v>
      </c>
      <c r="H74" s="6">
        <f t="shared" si="8"/>
        <v>0.00020387519795329423</v>
      </c>
      <c r="I74" s="31">
        <v>62302.37</v>
      </c>
      <c r="J74" s="6">
        <f t="shared" si="9"/>
        <v>0.04074728568652144</v>
      </c>
      <c r="K74" s="26">
        <f t="shared" si="10"/>
        <v>85813.976</v>
      </c>
      <c r="L74" s="6">
        <f t="shared" si="11"/>
        <v>0.015624738881568618</v>
      </c>
      <c r="N74" s="25"/>
    </row>
    <row r="75" spans="2:14" ht="12.75">
      <c r="B75">
        <v>33187</v>
      </c>
      <c r="C75" s="31">
        <v>4739.4658</v>
      </c>
      <c r="D75" s="6">
        <f t="shared" si="6"/>
        <v>0.0019686677559058487</v>
      </c>
      <c r="E75" s="31">
        <v>4739.4658</v>
      </c>
      <c r="F75" s="6">
        <f t="shared" si="7"/>
        <v>0.0034126860792735</v>
      </c>
      <c r="G75" s="31">
        <v>0</v>
      </c>
      <c r="H75" s="6">
        <f t="shared" si="8"/>
        <v>0</v>
      </c>
      <c r="I75" s="31">
        <v>1313.31</v>
      </c>
      <c r="J75" s="6">
        <f t="shared" si="9"/>
        <v>0.0008589371121028857</v>
      </c>
      <c r="K75" s="26">
        <f t="shared" si="10"/>
        <v>10792.2416</v>
      </c>
      <c r="L75" s="6">
        <f t="shared" si="11"/>
        <v>0.00196501741099611</v>
      </c>
      <c r="N75" s="25"/>
    </row>
    <row r="76" spans="2:12" ht="12.75">
      <c r="B76">
        <v>33189</v>
      </c>
      <c r="C76" s="31">
        <v>5842.073</v>
      </c>
      <c r="D76" s="6">
        <f t="shared" si="6"/>
        <v>0.002426666048048738</v>
      </c>
      <c r="E76" s="31">
        <v>5842.073</v>
      </c>
      <c r="F76" s="6">
        <f t="shared" si="7"/>
        <v>0.004206626240704084</v>
      </c>
      <c r="G76" s="31">
        <v>0</v>
      </c>
      <c r="H76" s="6">
        <f t="shared" si="8"/>
        <v>0</v>
      </c>
      <c r="I76" s="31">
        <v>14187.44</v>
      </c>
      <c r="J76" s="6">
        <f t="shared" si="9"/>
        <v>0.009278935469716188</v>
      </c>
      <c r="K76" s="26">
        <f t="shared" si="10"/>
        <v>25871.586000000003</v>
      </c>
      <c r="L76" s="6">
        <f t="shared" si="11"/>
        <v>0.004710617017699382</v>
      </c>
    </row>
    <row r="77" spans="2:12" ht="12.75">
      <c r="B77">
        <v>33190</v>
      </c>
      <c r="C77" s="31">
        <v>419.418</v>
      </c>
      <c r="D77" s="6">
        <f t="shared" si="6"/>
        <v>0.00017421682689355397</v>
      </c>
      <c r="E77" s="31">
        <v>419.418</v>
      </c>
      <c r="F77" s="6">
        <f t="shared" si="7"/>
        <v>0.00030200491582758817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838.836</v>
      </c>
      <c r="L77" s="6">
        <f t="shared" si="11"/>
        <v>0.0001527326209015125</v>
      </c>
    </row>
    <row r="78" spans="2:12" ht="12.75">
      <c r="B78">
        <v>33193</v>
      </c>
      <c r="C78" s="4">
        <v>700.1328</v>
      </c>
      <c r="D78" s="6">
        <f t="shared" si="6"/>
        <v>0.0002908194565328604</v>
      </c>
      <c r="E78" s="4">
        <v>700.1328</v>
      </c>
      <c r="F78" s="6">
        <f t="shared" si="7"/>
        <v>0.0005041356053677563</v>
      </c>
      <c r="G78" s="4">
        <v>0</v>
      </c>
      <c r="H78" s="6">
        <f t="shared" si="8"/>
        <v>0</v>
      </c>
      <c r="I78" s="4">
        <v>2260.85</v>
      </c>
      <c r="J78" s="6">
        <f t="shared" si="9"/>
        <v>0.0014786516282506105</v>
      </c>
      <c r="K78" s="26">
        <f t="shared" si="10"/>
        <v>3661.1156</v>
      </c>
      <c r="L78" s="6">
        <f t="shared" si="11"/>
        <v>0.0006666044149409581</v>
      </c>
    </row>
    <row r="79" spans="2:12" ht="12.75">
      <c r="B79">
        <v>33196</v>
      </c>
      <c r="C79" s="41">
        <v>5600.49</v>
      </c>
      <c r="D79" s="6">
        <f t="shared" si="6"/>
        <v>0.0023263178901455827</v>
      </c>
      <c r="E79" s="41">
        <v>5600.49</v>
      </c>
      <c r="F79" s="6">
        <f t="shared" si="7"/>
        <v>0.004032672682248375</v>
      </c>
      <c r="G79" s="41">
        <v>0</v>
      </c>
      <c r="H79" s="6">
        <f t="shared" si="8"/>
        <v>0</v>
      </c>
      <c r="I79" s="41">
        <v>21589.65</v>
      </c>
      <c r="J79" s="6">
        <f t="shared" si="9"/>
        <v>0.014120163268620561</v>
      </c>
      <c r="K79" s="39">
        <f t="shared" si="10"/>
        <v>32790.630000000005</v>
      </c>
      <c r="L79" s="6">
        <f t="shared" si="11"/>
        <v>0.005970414790151786</v>
      </c>
    </row>
    <row r="80" spans="3:12" ht="12.75">
      <c r="C80" s="41"/>
      <c r="D80" s="6">
        <f aca="true" t="shared" si="12" ref="D80:D89">+C80/$C$90</f>
        <v>0</v>
      </c>
      <c r="E80" s="41"/>
      <c r="F80" s="6">
        <f aca="true" t="shared" si="13" ref="F80:F89">+E80/$E$90</f>
        <v>0</v>
      </c>
      <c r="G80" s="41"/>
      <c r="H80" s="6">
        <f aca="true" t="shared" si="14" ref="H80:H89">+G80/$G$90</f>
        <v>0</v>
      </c>
      <c r="I80" s="41"/>
      <c r="J80" s="6">
        <f aca="true" t="shared" si="15" ref="J80:J89">+I80/$I$90</f>
        <v>0</v>
      </c>
      <c r="K80" s="39">
        <f aca="true" t="shared" si="16" ref="K80:K89">+C80+E80+G80+I80</f>
        <v>0</v>
      </c>
      <c r="L80" s="6">
        <f aca="true" t="shared" si="17" ref="L80:L89">+K80/$K$90</f>
        <v>0</v>
      </c>
    </row>
    <row r="81" spans="2:12" ht="12.75">
      <c r="B81" s="45"/>
      <c r="C81" s="41"/>
      <c r="D81" s="6">
        <f t="shared" si="12"/>
        <v>0</v>
      </c>
      <c r="E81" s="41"/>
      <c r="F81" s="6">
        <f t="shared" si="13"/>
        <v>0</v>
      </c>
      <c r="G81" s="41"/>
      <c r="H81" s="6">
        <f t="shared" si="14"/>
        <v>0</v>
      </c>
      <c r="I81" s="41"/>
      <c r="J81" s="6">
        <f t="shared" si="15"/>
        <v>0</v>
      </c>
      <c r="K81" s="39">
        <f t="shared" si="16"/>
        <v>0</v>
      </c>
      <c r="L81" s="6">
        <f t="shared" si="17"/>
        <v>0</v>
      </c>
    </row>
    <row r="82" spans="2:12" ht="12.75">
      <c r="B82" s="36"/>
      <c r="C82" s="41"/>
      <c r="D82" s="6">
        <f t="shared" si="12"/>
        <v>0</v>
      </c>
      <c r="E82" s="41"/>
      <c r="F82" s="6">
        <f t="shared" si="13"/>
        <v>0</v>
      </c>
      <c r="G82" s="41"/>
      <c r="H82" s="6">
        <f t="shared" si="14"/>
        <v>0</v>
      </c>
      <c r="I82" s="41"/>
      <c r="J82" s="6">
        <f t="shared" si="15"/>
        <v>0</v>
      </c>
      <c r="K82" s="39">
        <f t="shared" si="16"/>
        <v>0</v>
      </c>
      <c r="L82" s="6">
        <f t="shared" si="17"/>
        <v>0</v>
      </c>
    </row>
    <row r="83" spans="2:12" ht="12.75">
      <c r="B83" s="36"/>
      <c r="C83" s="41"/>
      <c r="D83" s="6">
        <f t="shared" si="12"/>
        <v>0</v>
      </c>
      <c r="E83" s="41"/>
      <c r="F83" s="6">
        <f t="shared" si="13"/>
        <v>0</v>
      </c>
      <c r="G83" s="41"/>
      <c r="H83" s="6">
        <f t="shared" si="14"/>
        <v>0</v>
      </c>
      <c r="I83" s="41"/>
      <c r="J83" s="6">
        <f t="shared" si="15"/>
        <v>0</v>
      </c>
      <c r="K83" s="39">
        <f t="shared" si="16"/>
        <v>0</v>
      </c>
      <c r="L83" s="6">
        <f t="shared" si="17"/>
        <v>0</v>
      </c>
    </row>
    <row r="84" spans="2:12" ht="12.75">
      <c r="B84" s="36"/>
      <c r="C84" s="41"/>
      <c r="D84" s="6">
        <f t="shared" si="12"/>
        <v>0</v>
      </c>
      <c r="E84" s="41"/>
      <c r="F84" s="6">
        <f t="shared" si="13"/>
        <v>0</v>
      </c>
      <c r="G84" s="41"/>
      <c r="H84" s="6">
        <f t="shared" si="14"/>
        <v>0</v>
      </c>
      <c r="I84" s="41"/>
      <c r="J84" s="6">
        <f t="shared" si="15"/>
        <v>0</v>
      </c>
      <c r="K84" s="39">
        <f t="shared" si="16"/>
        <v>0</v>
      </c>
      <c r="L84" s="6">
        <f t="shared" si="17"/>
        <v>0</v>
      </c>
    </row>
    <row r="85" spans="2:12" ht="12.75">
      <c r="B85" s="36"/>
      <c r="C85" s="41"/>
      <c r="D85" s="6">
        <f t="shared" si="12"/>
        <v>0</v>
      </c>
      <c r="E85" s="41"/>
      <c r="F85" s="6">
        <f t="shared" si="13"/>
        <v>0</v>
      </c>
      <c r="G85" s="41"/>
      <c r="H85" s="6">
        <f t="shared" si="14"/>
        <v>0</v>
      </c>
      <c r="I85" s="41"/>
      <c r="J85" s="6">
        <f t="shared" si="15"/>
        <v>0</v>
      </c>
      <c r="K85" s="39">
        <f t="shared" si="16"/>
        <v>0</v>
      </c>
      <c r="L85" s="6">
        <f t="shared" si="17"/>
        <v>0</v>
      </c>
    </row>
    <row r="86" spans="2:12" ht="12.75">
      <c r="B86" s="36"/>
      <c r="C86" s="41"/>
      <c r="D86" s="6">
        <f t="shared" si="12"/>
        <v>0</v>
      </c>
      <c r="E86" s="41"/>
      <c r="F86" s="6">
        <f t="shared" si="13"/>
        <v>0</v>
      </c>
      <c r="G86" s="41"/>
      <c r="H86" s="6">
        <f t="shared" si="14"/>
        <v>0</v>
      </c>
      <c r="I86" s="41"/>
      <c r="J86" s="6">
        <f t="shared" si="15"/>
        <v>0</v>
      </c>
      <c r="K86" s="39">
        <f t="shared" si="16"/>
        <v>0</v>
      </c>
      <c r="L86" s="6">
        <f t="shared" si="17"/>
        <v>0</v>
      </c>
    </row>
    <row r="87" spans="2:12" ht="12.75">
      <c r="B87" s="36"/>
      <c r="C87" s="41"/>
      <c r="D87" s="6">
        <f t="shared" si="12"/>
        <v>0</v>
      </c>
      <c r="E87" s="41"/>
      <c r="F87" s="6">
        <f t="shared" si="13"/>
        <v>0</v>
      </c>
      <c r="G87" s="41"/>
      <c r="H87" s="6">
        <f t="shared" si="14"/>
        <v>0</v>
      </c>
      <c r="I87" s="41"/>
      <c r="J87" s="6">
        <f t="shared" si="15"/>
        <v>0</v>
      </c>
      <c r="K87" s="39">
        <f t="shared" si="16"/>
        <v>0</v>
      </c>
      <c r="L87" s="6">
        <f t="shared" si="17"/>
        <v>0</v>
      </c>
    </row>
    <row r="88" spans="2:12" ht="12.75">
      <c r="B88" s="36"/>
      <c r="C88" s="41"/>
      <c r="D88" s="6">
        <f t="shared" si="12"/>
        <v>0</v>
      </c>
      <c r="E88" s="41"/>
      <c r="F88" s="6">
        <f t="shared" si="13"/>
        <v>0</v>
      </c>
      <c r="G88" s="41"/>
      <c r="H88" s="6">
        <f t="shared" si="14"/>
        <v>0</v>
      </c>
      <c r="I88" s="41"/>
      <c r="J88" s="6">
        <f t="shared" si="15"/>
        <v>0</v>
      </c>
      <c r="K88" s="39">
        <f t="shared" si="16"/>
        <v>0</v>
      </c>
      <c r="L88" s="6">
        <f t="shared" si="17"/>
        <v>0</v>
      </c>
    </row>
    <row r="89" spans="2:12" ht="12.75">
      <c r="B89" s="32"/>
      <c r="C89" s="35"/>
      <c r="D89" s="6">
        <f t="shared" si="12"/>
        <v>0</v>
      </c>
      <c r="E89" s="35"/>
      <c r="F89" s="6">
        <f t="shared" si="13"/>
        <v>0</v>
      </c>
      <c r="G89" s="35"/>
      <c r="H89" s="6">
        <f t="shared" si="14"/>
        <v>0</v>
      </c>
      <c r="I89" s="35"/>
      <c r="J89" s="6">
        <f t="shared" si="15"/>
        <v>0</v>
      </c>
      <c r="K89" s="39">
        <f t="shared" si="16"/>
        <v>0</v>
      </c>
      <c r="L89" s="6">
        <f t="shared" si="17"/>
        <v>0</v>
      </c>
    </row>
    <row r="90" spans="3:21" ht="12.75">
      <c r="C90" s="4">
        <f aca="true" t="shared" si="18" ref="C90:J90">SUM(C2:C89)</f>
        <v>2407448.2785538468</v>
      </c>
      <c r="D90" s="10">
        <f t="shared" si="18"/>
        <v>1</v>
      </c>
      <c r="E90" s="4">
        <f t="shared" si="18"/>
        <v>1388778.718553846</v>
      </c>
      <c r="F90" s="10">
        <f t="shared" si="18"/>
        <v>1.0000000000000002</v>
      </c>
      <c r="G90" s="4">
        <f t="shared" si="18"/>
        <v>166964.89</v>
      </c>
      <c r="H90" s="10">
        <f t="shared" si="18"/>
        <v>0.9999999999999999</v>
      </c>
      <c r="I90" s="4">
        <f>SUM(I2:I89)</f>
        <v>1528994.3599999999</v>
      </c>
      <c r="J90" s="7">
        <f t="shared" si="18"/>
        <v>0.9999999999999997</v>
      </c>
      <c r="K90" s="4">
        <f>SUM(K2:K89)</f>
        <v>5492186.247107693</v>
      </c>
      <c r="L90" s="10"/>
      <c r="M90" s="19"/>
      <c r="O90" s="18"/>
      <c r="P90" s="18"/>
      <c r="Q90" s="14"/>
      <c r="S90" s="18"/>
      <c r="T90" s="18"/>
      <c r="U90" s="14"/>
    </row>
    <row r="91" spans="3:11" ht="12.75">
      <c r="C91" s="4">
        <f>+C90-C92</f>
        <v>-0.001446153037250042</v>
      </c>
      <c r="E91" s="4">
        <f>+E90-E92</f>
        <v>-0.0014461539685726166</v>
      </c>
      <c r="F91" s="10"/>
      <c r="G91" s="4">
        <f>+G90-G92</f>
        <v>0</v>
      </c>
      <c r="I91" s="4">
        <f>+I90-I92</f>
        <v>-0.24000000022351742</v>
      </c>
      <c r="K91" s="4">
        <f>+K90-K92</f>
        <v>-0.24289230722934008</v>
      </c>
    </row>
    <row r="92" spans="3:11" ht="12.75">
      <c r="C92" s="16">
        <v>2407448.28</v>
      </c>
      <c r="E92" s="9">
        <v>1388778.72</v>
      </c>
      <c r="F92" s="10"/>
      <c r="G92" s="9">
        <v>166964.89</v>
      </c>
      <c r="I92" s="9">
        <v>1528994.6</v>
      </c>
      <c r="K92" s="4">
        <f>+C92+E92+G92+I92</f>
        <v>5492186.49</v>
      </c>
    </row>
    <row r="93" spans="3:5" ht="12.75">
      <c r="C93"/>
      <c r="E93"/>
    </row>
    <row r="94" spans="3:12" ht="12.75">
      <c r="C94" s="34"/>
      <c r="G94" s="4"/>
      <c r="H94" s="10"/>
      <c r="J94" s="10"/>
      <c r="K94" s="4"/>
      <c r="L94" s="10"/>
    </row>
    <row r="95" spans="3:12" ht="12.75">
      <c r="C95" s="34"/>
      <c r="G95" s="4"/>
      <c r="H95" s="10"/>
      <c r="J95" s="10"/>
      <c r="K95" s="4"/>
      <c r="L95" s="10"/>
    </row>
    <row r="96" spans="3:12" ht="12.75">
      <c r="C96" s="34"/>
      <c r="G96" s="4"/>
      <c r="H96" s="10"/>
      <c r="J96" s="10"/>
      <c r="K96" s="4"/>
      <c r="L96" s="10"/>
    </row>
    <row r="97" spans="3:12" ht="12.75">
      <c r="C97" s="34"/>
      <c r="G97" s="4"/>
      <c r="H97" s="10"/>
      <c r="J97" s="10"/>
      <c r="K97" s="4"/>
      <c r="L97" s="10"/>
    </row>
    <row r="98" spans="3:12" ht="12.75">
      <c r="C98" s="34"/>
      <c r="G98" s="4"/>
      <c r="H98" s="10"/>
      <c r="J98" s="10"/>
      <c r="K98" s="4"/>
      <c r="L98" s="10"/>
    </row>
    <row r="99" spans="3:12" ht="12.75">
      <c r="C99" s="34"/>
      <c r="G99" s="4"/>
      <c r="H99" s="10"/>
      <c r="J99" s="10"/>
      <c r="K99" s="4"/>
      <c r="L99" s="10"/>
    </row>
    <row r="100" spans="3:12" ht="12.75">
      <c r="C100" s="34"/>
      <c r="G100" s="4"/>
      <c r="H100" s="10"/>
      <c r="J100" s="10"/>
      <c r="K100" s="4"/>
      <c r="L100" s="10"/>
    </row>
    <row r="101" spans="3:12" ht="12.75">
      <c r="C101" s="34"/>
      <c r="G101" s="4"/>
      <c r="H101" s="10"/>
      <c r="J101" s="10"/>
      <c r="K101" s="4"/>
      <c r="L101" s="10"/>
    </row>
    <row r="102" spans="3:12" ht="12.75">
      <c r="C102" s="34"/>
      <c r="G102" s="4"/>
      <c r="H102" s="10"/>
      <c r="J102" s="10"/>
      <c r="K102" s="4"/>
      <c r="L102" s="10"/>
    </row>
    <row r="103" spans="3:12" ht="12.75">
      <c r="C103" s="4">
        <f>+C92</f>
        <v>2407448.28</v>
      </c>
      <c r="E103" s="4">
        <f>+E92</f>
        <v>1388778.72</v>
      </c>
      <c r="F103" s="10"/>
      <c r="G103" s="4">
        <f>+G92</f>
        <v>166964.89</v>
      </c>
      <c r="I103" s="4">
        <f>+I92</f>
        <v>1528994.6</v>
      </c>
      <c r="K103" s="4">
        <f>SUM(C103:I103)</f>
        <v>5492186.49</v>
      </c>
      <c r="L103" s="10"/>
    </row>
    <row r="104" spans="6:12" ht="12.75">
      <c r="F104" s="10"/>
      <c r="G104" s="4"/>
      <c r="I104" s="4"/>
      <c r="K104" s="4"/>
      <c r="L104" s="10"/>
    </row>
    <row r="105" spans="6:12" ht="12.75">
      <c r="F105" s="10"/>
      <c r="G105" s="4"/>
      <c r="I105" s="4"/>
      <c r="K105" s="4">
        <f>SUM(K101:K102)</f>
        <v>0</v>
      </c>
      <c r="L105" s="10"/>
    </row>
    <row r="106" ht="12.75">
      <c r="E10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44">
      <selection activeCell="B83" sqref="B83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2">
        <f>+SUM(Oct2020!C1)</f>
        <v>2020</v>
      </c>
      <c r="D1" s="5">
        <f>+DATE(C1,11,1)</f>
        <v>44136</v>
      </c>
      <c r="F1" t="s">
        <v>157</v>
      </c>
    </row>
    <row r="2" spans="2:16" ht="1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  <c r="P2" s="68"/>
    </row>
    <row r="3" spans="2:16" ht="15">
      <c r="B3" s="43">
        <v>33010</v>
      </c>
      <c r="C3" s="31">
        <v>35205.0707</v>
      </c>
      <c r="D3" s="6">
        <f>+C3/$C$90</f>
        <v>0.012537950154043118</v>
      </c>
      <c r="E3" s="31">
        <v>35205.0707</v>
      </c>
      <c r="F3" s="6">
        <f>+E3/$E$90</f>
        <v>0.02055114973148551</v>
      </c>
      <c r="G3" s="31">
        <v>1584.36</v>
      </c>
      <c r="H3" s="6">
        <f>+G3/$G$90</f>
        <v>0.0076054979864410965</v>
      </c>
      <c r="I3" s="31">
        <v>2773.31</v>
      </c>
      <c r="J3" s="6">
        <f>+I3/$I$90</f>
        <v>0.00154136411282549</v>
      </c>
      <c r="K3" s="26">
        <f>+C3+E3+G3+I3</f>
        <v>74767.81139999999</v>
      </c>
      <c r="L3" s="6">
        <f>+K3/$K$90</f>
        <v>0.01145252215669531</v>
      </c>
      <c r="P3" s="69"/>
    </row>
    <row r="4" spans="2:16" ht="15">
      <c r="B4" s="43">
        <v>33012</v>
      </c>
      <c r="C4" s="31">
        <v>483.84150000000005</v>
      </c>
      <c r="D4" s="6">
        <f aca="true" t="shared" si="0" ref="D4:D67">+C4/$C$90</f>
        <v>0.00017231553548499064</v>
      </c>
      <c r="E4" s="31">
        <v>483.8415</v>
      </c>
      <c r="F4" s="6">
        <f aca="true" t="shared" si="1" ref="F4:F67">+E4/$E$90</f>
        <v>0.0002824450829126313</v>
      </c>
      <c r="G4" s="31">
        <v>0</v>
      </c>
      <c r="H4" s="6">
        <f aca="true" t="shared" si="2" ref="H4:H67">+G4/$G$90</f>
        <v>0</v>
      </c>
      <c r="I4" s="31">
        <v>46322.79</v>
      </c>
      <c r="J4" s="6">
        <f aca="true" t="shared" si="3" ref="J4:J67">+I4/$I$90</f>
        <v>0.025745512081935117</v>
      </c>
      <c r="K4" s="26">
        <f aca="true" t="shared" si="4" ref="K4:K67">+C4+E4+G4+I4</f>
        <v>47290.473</v>
      </c>
      <c r="L4" s="6">
        <f aca="true" t="shared" si="5" ref="L4:L67">+K4/$K$90</f>
        <v>0.007243694575137736</v>
      </c>
      <c r="P4" s="69"/>
    </row>
    <row r="5" spans="2:16" ht="15">
      <c r="B5" s="43">
        <v>33013</v>
      </c>
      <c r="C5" s="31">
        <v>578.0364</v>
      </c>
      <c r="D5" s="6">
        <f t="shared" si="0"/>
        <v>0.00020586215071633217</v>
      </c>
      <c r="E5" s="31">
        <v>578.0364</v>
      </c>
      <c r="F5" s="6">
        <f t="shared" si="1"/>
        <v>0.00033743186337781874</v>
      </c>
      <c r="G5" s="31">
        <v>0</v>
      </c>
      <c r="H5" s="6">
        <f t="shared" si="2"/>
        <v>0</v>
      </c>
      <c r="I5" s="31">
        <v>2436.07</v>
      </c>
      <c r="J5" s="6">
        <f t="shared" si="3"/>
        <v>0.0013539311776652417</v>
      </c>
      <c r="K5" s="26">
        <f t="shared" si="4"/>
        <v>3592.1428</v>
      </c>
      <c r="L5" s="6">
        <f t="shared" si="5"/>
        <v>0.0005502246787313816</v>
      </c>
      <c r="P5" s="69"/>
    </row>
    <row r="6" spans="2:16" ht="15">
      <c r="B6" s="43">
        <v>33014</v>
      </c>
      <c r="C6" s="31">
        <v>3457.455</v>
      </c>
      <c r="D6" s="6">
        <f t="shared" si="0"/>
        <v>0.0012313396220461831</v>
      </c>
      <c r="E6" s="31">
        <v>3457.455</v>
      </c>
      <c r="F6" s="6">
        <f t="shared" si="1"/>
        <v>0.0020183079875159358</v>
      </c>
      <c r="G6" s="31">
        <v>2412.47</v>
      </c>
      <c r="H6" s="6">
        <f t="shared" si="2"/>
        <v>0.011580723905772394</v>
      </c>
      <c r="I6" s="31">
        <v>34379.93</v>
      </c>
      <c r="J6" s="6">
        <f t="shared" si="3"/>
        <v>0.019107849574498504</v>
      </c>
      <c r="K6" s="26">
        <f t="shared" si="4"/>
        <v>43707.31</v>
      </c>
      <c r="L6" s="6">
        <f t="shared" si="5"/>
        <v>0.006694845372784986</v>
      </c>
      <c r="P6" s="69"/>
    </row>
    <row r="7" spans="2:16" ht="15">
      <c r="B7" s="43">
        <v>33015</v>
      </c>
      <c r="C7" s="31">
        <v>260.151</v>
      </c>
      <c r="D7" s="6">
        <f t="shared" si="0"/>
        <v>9.265029740515396E-05</v>
      </c>
      <c r="E7" s="31">
        <v>260.151</v>
      </c>
      <c r="F7" s="6">
        <f t="shared" si="1"/>
        <v>0.00015186454813157603</v>
      </c>
      <c r="G7" s="31">
        <v>0</v>
      </c>
      <c r="H7" s="6">
        <f t="shared" si="2"/>
        <v>0</v>
      </c>
      <c r="I7" s="31">
        <v>12938.37</v>
      </c>
      <c r="J7" s="6">
        <f t="shared" si="3"/>
        <v>0.0071909520379827485</v>
      </c>
      <c r="K7" s="26">
        <f t="shared" si="4"/>
        <v>13458.672</v>
      </c>
      <c r="L7" s="6">
        <f t="shared" si="5"/>
        <v>0.0020615253595572653</v>
      </c>
      <c r="P7" s="69"/>
    </row>
    <row r="8" spans="2:16" ht="15">
      <c r="B8" s="43">
        <v>33016</v>
      </c>
      <c r="C8" s="31">
        <v>33097.333699999996</v>
      </c>
      <c r="D8" s="6">
        <f t="shared" si="0"/>
        <v>0.0117872997244778</v>
      </c>
      <c r="E8" s="31">
        <v>33097.3337</v>
      </c>
      <c r="F8" s="6">
        <f t="shared" si="1"/>
        <v>0.01932074689972548</v>
      </c>
      <c r="G8" s="31">
        <v>2745.87</v>
      </c>
      <c r="H8" s="6">
        <f t="shared" si="2"/>
        <v>0.013181163849143512</v>
      </c>
      <c r="I8" s="31">
        <v>26474.39</v>
      </c>
      <c r="J8" s="6">
        <f t="shared" si="3"/>
        <v>0.014714068984334971</v>
      </c>
      <c r="K8" s="26">
        <f t="shared" si="4"/>
        <v>95414.9274</v>
      </c>
      <c r="L8" s="6">
        <f t="shared" si="5"/>
        <v>0.014615133834557776</v>
      </c>
      <c r="P8" s="69"/>
    </row>
    <row r="9" spans="2:16" ht="15">
      <c r="B9" s="43">
        <v>33018</v>
      </c>
      <c r="C9" s="31">
        <v>902.0652</v>
      </c>
      <c r="D9" s="6">
        <f t="shared" si="0"/>
        <v>0.00032126191734354156</v>
      </c>
      <c r="E9" s="31">
        <v>902.0652</v>
      </c>
      <c r="F9" s="6">
        <f t="shared" si="1"/>
        <v>0.00052658542147914</v>
      </c>
      <c r="G9" s="31">
        <v>0</v>
      </c>
      <c r="H9" s="6">
        <f t="shared" si="2"/>
        <v>0</v>
      </c>
      <c r="I9" s="31">
        <v>7600.88</v>
      </c>
      <c r="J9" s="6">
        <f t="shared" si="3"/>
        <v>0.004224455130473337</v>
      </c>
      <c r="K9" s="26">
        <f t="shared" si="4"/>
        <v>9405.0104</v>
      </c>
      <c r="L9" s="6">
        <f t="shared" si="5"/>
        <v>0.0014406077692137693</v>
      </c>
      <c r="P9" s="69"/>
    </row>
    <row r="10" spans="2:16" ht="15">
      <c r="B10" s="43">
        <v>33030</v>
      </c>
      <c r="C10" s="31">
        <v>13771.966799999998</v>
      </c>
      <c r="D10" s="6">
        <f t="shared" si="0"/>
        <v>0.004904754622791788</v>
      </c>
      <c r="E10" s="31">
        <v>13771.9668</v>
      </c>
      <c r="F10" s="6">
        <f t="shared" si="1"/>
        <v>0.008039459832808897</v>
      </c>
      <c r="G10" s="31">
        <v>0</v>
      </c>
      <c r="H10" s="6">
        <f t="shared" si="2"/>
        <v>0</v>
      </c>
      <c r="I10" s="31">
        <v>13414.11</v>
      </c>
      <c r="J10" s="6">
        <f t="shared" si="3"/>
        <v>0.007455361196365907</v>
      </c>
      <c r="K10" s="26">
        <f t="shared" si="4"/>
        <v>40958.0436</v>
      </c>
      <c r="L10" s="6">
        <f t="shared" si="5"/>
        <v>0.006273727865516905</v>
      </c>
      <c r="P10" s="69"/>
    </row>
    <row r="11" spans="2:16" ht="15">
      <c r="B11" s="43">
        <v>33031</v>
      </c>
      <c r="C11" s="31">
        <v>721.3770000000001</v>
      </c>
      <c r="D11" s="6">
        <f t="shared" si="0"/>
        <v>0.0002569115382652296</v>
      </c>
      <c r="E11" s="31">
        <v>721.377</v>
      </c>
      <c r="F11" s="6">
        <f t="shared" si="1"/>
        <v>0.0004211077110505511</v>
      </c>
      <c r="G11" s="31">
        <v>0</v>
      </c>
      <c r="H11" s="6">
        <f t="shared" si="2"/>
        <v>0</v>
      </c>
      <c r="I11" s="31">
        <v>1497.81</v>
      </c>
      <c r="J11" s="6">
        <f t="shared" si="3"/>
        <v>0.0008324603386679264</v>
      </c>
      <c r="K11" s="26">
        <f t="shared" si="4"/>
        <v>2940.564</v>
      </c>
      <c r="L11" s="6">
        <f t="shared" si="5"/>
        <v>0.00045041942157451713</v>
      </c>
      <c r="P11" s="69"/>
    </row>
    <row r="12" spans="2:16" ht="15">
      <c r="B12" s="43">
        <v>33032</v>
      </c>
      <c r="C12" s="31">
        <v>1463.3862</v>
      </c>
      <c r="D12" s="6">
        <f t="shared" si="0"/>
        <v>0.0005211710377765148</v>
      </c>
      <c r="E12" s="31">
        <v>1463.3862</v>
      </c>
      <c r="F12" s="6">
        <f t="shared" si="1"/>
        <v>0.0008542595800323049</v>
      </c>
      <c r="G12" s="31">
        <v>0</v>
      </c>
      <c r="H12" s="6">
        <f t="shared" si="2"/>
        <v>0</v>
      </c>
      <c r="I12" s="31">
        <v>4157.69</v>
      </c>
      <c r="J12" s="6">
        <f t="shared" si="3"/>
        <v>0.00231078175835136</v>
      </c>
      <c r="K12" s="26">
        <f t="shared" si="4"/>
        <v>7084.462399999999</v>
      </c>
      <c r="L12" s="6">
        <f t="shared" si="5"/>
        <v>0.0010851589886751029</v>
      </c>
      <c r="P12" s="69"/>
    </row>
    <row r="13" spans="2:16" ht="15">
      <c r="B13" s="43">
        <v>33033</v>
      </c>
      <c r="C13" s="31">
        <v>37116.0598</v>
      </c>
      <c r="D13" s="6">
        <f t="shared" si="0"/>
        <v>0.013218530695547891</v>
      </c>
      <c r="E13" s="31">
        <v>37116.0598</v>
      </c>
      <c r="F13" s="6">
        <f t="shared" si="1"/>
        <v>0.021666699916400686</v>
      </c>
      <c r="G13" s="31">
        <v>257.56</v>
      </c>
      <c r="H13" s="6">
        <f t="shared" si="2"/>
        <v>0.0012363806593121316</v>
      </c>
      <c r="I13" s="31">
        <v>20857.49</v>
      </c>
      <c r="J13" s="6">
        <f t="shared" si="3"/>
        <v>0.011592280188517162</v>
      </c>
      <c r="K13" s="26">
        <f t="shared" si="4"/>
        <v>95347.16960000001</v>
      </c>
      <c r="L13" s="6">
        <f t="shared" si="5"/>
        <v>0.014604755067395028</v>
      </c>
      <c r="P13" s="69"/>
    </row>
    <row r="14" spans="2:16" ht="15">
      <c r="B14" s="43">
        <v>33034</v>
      </c>
      <c r="C14" s="31">
        <v>36368.207</v>
      </c>
      <c r="D14" s="6">
        <f t="shared" si="0"/>
        <v>0.012952190053631168</v>
      </c>
      <c r="E14" s="31">
        <v>36368.207</v>
      </c>
      <c r="F14" s="6">
        <f t="shared" si="1"/>
        <v>0.021230136814429392</v>
      </c>
      <c r="G14" s="31">
        <v>58.73</v>
      </c>
      <c r="H14" s="6">
        <f t="shared" si="2"/>
        <v>0.0002819251285968376</v>
      </c>
      <c r="I14" s="31">
        <v>9549.16</v>
      </c>
      <c r="J14" s="6">
        <f t="shared" si="3"/>
        <v>0.005307279940442524</v>
      </c>
      <c r="K14" s="26">
        <f t="shared" si="4"/>
        <v>82344.304</v>
      </c>
      <c r="L14" s="6">
        <f t="shared" si="5"/>
        <v>0.012613047625433828</v>
      </c>
      <c r="P14" s="69"/>
    </row>
    <row r="15" spans="2:16" ht="15">
      <c r="B15" s="43">
        <v>33035</v>
      </c>
      <c r="C15" s="31">
        <v>192.88919999999996</v>
      </c>
      <c r="D15" s="6">
        <f t="shared" si="0"/>
        <v>6.869564885870982E-05</v>
      </c>
      <c r="E15" s="31">
        <v>192.8892</v>
      </c>
      <c r="F15" s="6">
        <f t="shared" si="1"/>
        <v>0.0001126001099263935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385.7783999999999</v>
      </c>
      <c r="L15" s="6">
        <f t="shared" si="5"/>
        <v>5.909141368252576E-05</v>
      </c>
      <c r="P15" s="69"/>
    </row>
    <row r="16" spans="2:16" ht="15">
      <c r="B16" s="43">
        <v>33054</v>
      </c>
      <c r="C16" s="31">
        <v>470.3787</v>
      </c>
      <c r="D16" s="6">
        <f t="shared" si="0"/>
        <v>0.0001675208876692755</v>
      </c>
      <c r="E16" s="31">
        <v>470.3787</v>
      </c>
      <c r="F16" s="6">
        <f t="shared" si="1"/>
        <v>0.00027458610086533654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940.7574</v>
      </c>
      <c r="L16" s="6">
        <f t="shared" si="5"/>
        <v>0.00014410004473629776</v>
      </c>
      <c r="P16" s="69"/>
    </row>
    <row r="17" spans="2:16" ht="15">
      <c r="B17" s="43">
        <v>33055</v>
      </c>
      <c r="C17" s="31">
        <v>273.12</v>
      </c>
      <c r="D17" s="6">
        <f t="shared" si="0"/>
        <v>9.726908306059038E-05</v>
      </c>
      <c r="E17" s="31">
        <v>273.12</v>
      </c>
      <c r="F17" s="6">
        <f t="shared" si="1"/>
        <v>0.0001594352717679196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546.24</v>
      </c>
      <c r="L17" s="6">
        <f t="shared" si="5"/>
        <v>8.367003909483496E-05</v>
      </c>
      <c r="P17" s="69"/>
    </row>
    <row r="18" spans="2:16" ht="15">
      <c r="B18" s="43">
        <v>33056</v>
      </c>
      <c r="C18" s="31">
        <v>5576.6387</v>
      </c>
      <c r="D18" s="6">
        <f t="shared" si="0"/>
        <v>0.001986066684641194</v>
      </c>
      <c r="E18" s="31">
        <v>5576.6387</v>
      </c>
      <c r="F18" s="6">
        <f t="shared" si="1"/>
        <v>0.0032553928920840574</v>
      </c>
      <c r="G18" s="31">
        <v>81.99</v>
      </c>
      <c r="H18" s="6">
        <f t="shared" si="2"/>
        <v>0.0003935814965716791</v>
      </c>
      <c r="I18" s="31">
        <v>8129.92</v>
      </c>
      <c r="J18" s="6">
        <f t="shared" si="3"/>
        <v>0.004518487629634699</v>
      </c>
      <c r="K18" s="26">
        <f t="shared" si="4"/>
        <v>19365.187400000003</v>
      </c>
      <c r="L18" s="6">
        <f t="shared" si="5"/>
        <v>0.0029662529050175847</v>
      </c>
      <c r="P18" s="69"/>
    </row>
    <row r="19" spans="2:16" ht="15">
      <c r="B19" s="43">
        <v>33109</v>
      </c>
      <c r="C19" s="31">
        <v>2152.45</v>
      </c>
      <c r="D19" s="6">
        <f t="shared" si="0"/>
        <v>0.0007665745380556816</v>
      </c>
      <c r="E19" s="31">
        <v>2152.45</v>
      </c>
      <c r="F19" s="6">
        <f t="shared" si="1"/>
        <v>0.0012565042864559845</v>
      </c>
      <c r="G19" s="31">
        <v>6177.08</v>
      </c>
      <c r="H19" s="6">
        <f t="shared" si="2"/>
        <v>0.029652206254945575</v>
      </c>
      <c r="I19" s="31">
        <v>0</v>
      </c>
      <c r="J19" s="6">
        <f t="shared" si="3"/>
        <v>0</v>
      </c>
      <c r="K19" s="26">
        <f t="shared" si="4"/>
        <v>10481.98</v>
      </c>
      <c r="L19" s="6">
        <f t="shared" si="5"/>
        <v>0.001605572049632539</v>
      </c>
      <c r="P19" s="69"/>
    </row>
    <row r="20" spans="2:16" ht="15">
      <c r="B20" s="43">
        <v>33122</v>
      </c>
      <c r="C20" s="31">
        <v>48106.25</v>
      </c>
      <c r="D20" s="6">
        <f t="shared" si="0"/>
        <v>0.017132582114028728</v>
      </c>
      <c r="E20" s="31">
        <v>48106.25</v>
      </c>
      <c r="F20" s="6">
        <f t="shared" si="1"/>
        <v>0.028082282668737114</v>
      </c>
      <c r="G20" s="31">
        <v>3143.95</v>
      </c>
      <c r="H20" s="6">
        <f t="shared" si="2"/>
        <v>0.015092091061672527</v>
      </c>
      <c r="I20" s="31">
        <v>39184.94</v>
      </c>
      <c r="J20" s="6">
        <f t="shared" si="3"/>
        <v>0.021778402082428597</v>
      </c>
      <c r="K20" s="26">
        <f t="shared" si="4"/>
        <v>138541.39</v>
      </c>
      <c r="L20" s="6">
        <f t="shared" si="5"/>
        <v>0.021221008197043017</v>
      </c>
      <c r="P20" s="69"/>
    </row>
    <row r="21" spans="2:16" ht="15">
      <c r="B21" s="43">
        <v>33125</v>
      </c>
      <c r="C21" s="31">
        <v>5460.081199999997</v>
      </c>
      <c r="D21" s="6">
        <f t="shared" si="0"/>
        <v>0.001944555842707849</v>
      </c>
      <c r="E21" s="31">
        <v>5460.0812</v>
      </c>
      <c r="F21" s="6">
        <f t="shared" si="1"/>
        <v>0.003187351823363021</v>
      </c>
      <c r="G21" s="31">
        <v>0</v>
      </c>
      <c r="H21" s="6">
        <f t="shared" si="2"/>
        <v>0</v>
      </c>
      <c r="I21" s="31">
        <v>5044.96</v>
      </c>
      <c r="J21" s="6">
        <f t="shared" si="3"/>
        <v>0.0028039131199325295</v>
      </c>
      <c r="K21" s="26">
        <f t="shared" si="4"/>
        <v>15965.122399999997</v>
      </c>
      <c r="L21" s="6">
        <f t="shared" si="5"/>
        <v>0.0024454496473378462</v>
      </c>
      <c r="P21" s="69"/>
    </row>
    <row r="22" spans="2:16" ht="15">
      <c r="B22" s="43">
        <v>33126</v>
      </c>
      <c r="C22" s="31">
        <v>122591.9353</v>
      </c>
      <c r="D22" s="6">
        <f t="shared" si="0"/>
        <v>0.04365994851074334</v>
      </c>
      <c r="E22" s="31">
        <v>122591.9353</v>
      </c>
      <c r="F22" s="6">
        <f t="shared" si="1"/>
        <v>0.0715637028453087</v>
      </c>
      <c r="G22" s="31">
        <v>11186.55</v>
      </c>
      <c r="H22" s="6">
        <f t="shared" si="2"/>
        <v>0.05369946445266394</v>
      </c>
      <c r="I22" s="31">
        <v>35182.73</v>
      </c>
      <c r="J22" s="6">
        <f t="shared" si="3"/>
        <v>0.019554033776688778</v>
      </c>
      <c r="K22" s="26">
        <f t="shared" si="4"/>
        <v>291553.1506</v>
      </c>
      <c r="L22" s="6">
        <f t="shared" si="5"/>
        <v>0.04465850818124689</v>
      </c>
      <c r="P22" s="69"/>
    </row>
    <row r="23" spans="2:16" ht="15">
      <c r="B23" s="43">
        <v>33127</v>
      </c>
      <c r="C23" s="31">
        <v>34803.58229999999</v>
      </c>
      <c r="D23" s="6">
        <f t="shared" si="0"/>
        <v>0.012394963889663123</v>
      </c>
      <c r="E23" s="31">
        <v>34803.5823</v>
      </c>
      <c r="F23" s="6">
        <f t="shared" si="1"/>
        <v>0.020316778714475892</v>
      </c>
      <c r="G23" s="31">
        <v>115.63</v>
      </c>
      <c r="H23" s="6">
        <f t="shared" si="2"/>
        <v>0.0005550655988362393</v>
      </c>
      <c r="I23" s="31">
        <v>68427.13</v>
      </c>
      <c r="J23" s="6">
        <f t="shared" si="3"/>
        <v>0.0380307728042103</v>
      </c>
      <c r="K23" s="26">
        <f t="shared" si="4"/>
        <v>138149.9246</v>
      </c>
      <c r="L23" s="6">
        <f t="shared" si="5"/>
        <v>0.021161045679976752</v>
      </c>
      <c r="P23" s="69"/>
    </row>
    <row r="24" spans="2:16" ht="15">
      <c r="B24" s="43">
        <v>33128</v>
      </c>
      <c r="C24" s="31">
        <v>1445.1664</v>
      </c>
      <c r="D24" s="6">
        <f t="shared" si="0"/>
        <v>0.0005146822297816871</v>
      </c>
      <c r="E24" s="31">
        <v>1445.1664</v>
      </c>
      <c r="F24" s="6">
        <f t="shared" si="1"/>
        <v>0.0008436236736008567</v>
      </c>
      <c r="G24" s="31">
        <v>0</v>
      </c>
      <c r="H24" s="6">
        <f t="shared" si="2"/>
        <v>0</v>
      </c>
      <c r="I24" s="31">
        <v>45109.35</v>
      </c>
      <c r="J24" s="6">
        <f t="shared" si="3"/>
        <v>0.02507110032520148</v>
      </c>
      <c r="K24" s="26">
        <f t="shared" si="4"/>
        <v>47999.682799999995</v>
      </c>
      <c r="L24" s="6">
        <f t="shared" si="5"/>
        <v>0.007352327431926766</v>
      </c>
      <c r="P24" s="69"/>
    </row>
    <row r="25" spans="2:16" ht="15">
      <c r="B25" s="43">
        <v>33129</v>
      </c>
      <c r="C25" s="31">
        <v>44994.0946</v>
      </c>
      <c r="D25" s="6">
        <f t="shared" si="0"/>
        <v>0.016024217651155026</v>
      </c>
      <c r="E25" s="31">
        <v>44994.0946</v>
      </c>
      <c r="F25" s="6">
        <f t="shared" si="1"/>
        <v>0.02626554518344494</v>
      </c>
      <c r="G25" s="31">
        <v>1085.2</v>
      </c>
      <c r="H25" s="6">
        <f t="shared" si="2"/>
        <v>0.005209350409557095</v>
      </c>
      <c r="I25" s="31">
        <v>3308.83</v>
      </c>
      <c r="J25" s="6">
        <f t="shared" si="3"/>
        <v>0.0018389980988206748</v>
      </c>
      <c r="K25" s="26">
        <f t="shared" si="4"/>
        <v>94382.21919999999</v>
      </c>
      <c r="L25" s="6">
        <f t="shared" si="5"/>
        <v>0.014456949271970712</v>
      </c>
      <c r="P25" s="69"/>
    </row>
    <row r="26" spans="2:16" ht="15">
      <c r="B26" s="43">
        <v>33130</v>
      </c>
      <c r="C26" s="31">
        <v>46181.0179</v>
      </c>
      <c r="D26" s="6">
        <f t="shared" si="0"/>
        <v>0.016446929063919563</v>
      </c>
      <c r="E26" s="31">
        <v>46181.0179</v>
      </c>
      <c r="F26" s="6">
        <f t="shared" si="1"/>
        <v>0.026958418055820367</v>
      </c>
      <c r="G26" s="31">
        <v>6601.19</v>
      </c>
      <c r="H26" s="6">
        <f t="shared" si="2"/>
        <v>0.03168808683197954</v>
      </c>
      <c r="I26" s="31">
        <v>57723.18</v>
      </c>
      <c r="J26" s="6">
        <f t="shared" si="3"/>
        <v>0.03208167789759027</v>
      </c>
      <c r="K26" s="26">
        <f t="shared" si="4"/>
        <v>156686.4058</v>
      </c>
      <c r="L26" s="6">
        <f t="shared" si="5"/>
        <v>0.02400036192683651</v>
      </c>
      <c r="P26" s="69"/>
    </row>
    <row r="27" spans="2:16" ht="15">
      <c r="B27" s="43">
        <v>33131</v>
      </c>
      <c r="C27" s="31">
        <v>202517.4701384614</v>
      </c>
      <c r="D27" s="6">
        <f t="shared" si="0"/>
        <v>0.07212466543687256</v>
      </c>
      <c r="E27" s="31">
        <v>202517.470138461</v>
      </c>
      <c r="F27" s="6">
        <f t="shared" si="1"/>
        <v>0.11822066450379712</v>
      </c>
      <c r="G27" s="31">
        <v>59306.31</v>
      </c>
      <c r="H27" s="6">
        <f t="shared" si="2"/>
        <v>0.2846916239290638</v>
      </c>
      <c r="I27" s="31">
        <v>117300.45</v>
      </c>
      <c r="J27" s="6">
        <f t="shared" si="3"/>
        <v>0.06519383121550809</v>
      </c>
      <c r="K27" s="26">
        <f t="shared" si="4"/>
        <v>581641.7002769224</v>
      </c>
      <c r="L27" s="6">
        <f t="shared" si="5"/>
        <v>0.08909267684782582</v>
      </c>
      <c r="P27" s="69"/>
    </row>
    <row r="28" spans="2:16" ht="15">
      <c r="B28" s="43">
        <v>33132</v>
      </c>
      <c r="C28" s="31">
        <v>68345.061</v>
      </c>
      <c r="D28" s="6">
        <f t="shared" si="0"/>
        <v>0.024340441619764633</v>
      </c>
      <c r="E28" s="31">
        <v>68345.061</v>
      </c>
      <c r="F28" s="6">
        <f t="shared" si="1"/>
        <v>0.039896797651325575</v>
      </c>
      <c r="G28" s="31">
        <v>3076.34</v>
      </c>
      <c r="H28" s="6">
        <f t="shared" si="2"/>
        <v>0.014767538738423215</v>
      </c>
      <c r="I28" s="31">
        <v>35493.55</v>
      </c>
      <c r="J28" s="6">
        <f t="shared" si="3"/>
        <v>0.019726782872011125</v>
      </c>
      <c r="K28" s="26">
        <f t="shared" si="4"/>
        <v>175260.012</v>
      </c>
      <c r="L28" s="6">
        <f t="shared" si="5"/>
        <v>0.026845364777023366</v>
      </c>
      <c r="P28" s="69"/>
    </row>
    <row r="29" spans="2:16" ht="15">
      <c r="B29" s="43">
        <v>33133</v>
      </c>
      <c r="C29" s="31">
        <v>60336.5959</v>
      </c>
      <c r="D29" s="6">
        <f t="shared" si="0"/>
        <v>0.0214883031568189</v>
      </c>
      <c r="E29" s="31">
        <v>60336.5959</v>
      </c>
      <c r="F29" s="6">
        <f t="shared" si="1"/>
        <v>0.035221812993803614</v>
      </c>
      <c r="G29" s="31">
        <v>13970.85</v>
      </c>
      <c r="H29" s="6">
        <f t="shared" si="2"/>
        <v>0.06706510612731362</v>
      </c>
      <c r="I29" s="31">
        <v>54184.29</v>
      </c>
      <c r="J29" s="6">
        <f t="shared" si="3"/>
        <v>0.03011481590046878</v>
      </c>
      <c r="K29" s="26">
        <f t="shared" si="4"/>
        <v>188828.3318</v>
      </c>
      <c r="L29" s="6">
        <f t="shared" si="5"/>
        <v>0.028923685383564858</v>
      </c>
      <c r="P29" s="69"/>
    </row>
    <row r="30" spans="2:16" ht="15">
      <c r="B30" s="43">
        <v>33134</v>
      </c>
      <c r="C30" s="31">
        <v>51617.21380000001</v>
      </c>
      <c r="D30" s="6">
        <f t="shared" si="0"/>
        <v>0.018382978384843488</v>
      </c>
      <c r="E30" s="31">
        <v>51617.2138</v>
      </c>
      <c r="F30" s="6">
        <f t="shared" si="1"/>
        <v>0.030131826706597132</v>
      </c>
      <c r="G30" s="31">
        <v>8882.78</v>
      </c>
      <c r="H30" s="6">
        <f t="shared" si="2"/>
        <v>0.04264053965260373</v>
      </c>
      <c r="I30" s="31">
        <v>83334.4</v>
      </c>
      <c r="J30" s="6">
        <f t="shared" si="3"/>
        <v>0.04631600993896986</v>
      </c>
      <c r="K30" s="26">
        <f t="shared" si="4"/>
        <v>195451.6076</v>
      </c>
      <c r="L30" s="6">
        <f t="shared" si="5"/>
        <v>0.029938202345196875</v>
      </c>
      <c r="P30" s="69"/>
    </row>
    <row r="31" spans="2:16" ht="15">
      <c r="B31" s="43">
        <v>33135</v>
      </c>
      <c r="C31" s="31">
        <v>9848.508953846153</v>
      </c>
      <c r="D31" s="6">
        <f t="shared" si="0"/>
        <v>0.0035074525316880108</v>
      </c>
      <c r="E31" s="31">
        <v>9848.50895384615</v>
      </c>
      <c r="F31" s="6">
        <f t="shared" si="1"/>
        <v>0.005749120172690577</v>
      </c>
      <c r="G31" s="31">
        <v>0</v>
      </c>
      <c r="H31" s="6">
        <f t="shared" si="2"/>
        <v>0</v>
      </c>
      <c r="I31" s="31">
        <v>36885.45</v>
      </c>
      <c r="J31" s="6">
        <f t="shared" si="3"/>
        <v>0.020500380020776244</v>
      </c>
      <c r="K31" s="26">
        <f t="shared" si="4"/>
        <v>56582.4679076923</v>
      </c>
      <c r="L31" s="6">
        <f t="shared" si="5"/>
        <v>0.008666991252780571</v>
      </c>
      <c r="P31" s="69"/>
    </row>
    <row r="32" spans="2:16" ht="15">
      <c r="B32" s="43">
        <v>33136</v>
      </c>
      <c r="C32" s="31">
        <v>6004.7357</v>
      </c>
      <c r="D32" s="6">
        <f t="shared" si="0"/>
        <v>0.00213852934812607</v>
      </c>
      <c r="E32" s="31">
        <v>6004.7357</v>
      </c>
      <c r="F32" s="6">
        <f t="shared" si="1"/>
        <v>0.003505296822730041</v>
      </c>
      <c r="G32" s="31">
        <v>63.89</v>
      </c>
      <c r="H32" s="6">
        <f t="shared" si="2"/>
        <v>0.0003066949849489521</v>
      </c>
      <c r="I32" s="31">
        <v>776.08</v>
      </c>
      <c r="J32" s="6">
        <f t="shared" si="3"/>
        <v>0.0004313336268508051</v>
      </c>
      <c r="K32" s="26">
        <f t="shared" si="4"/>
        <v>12849.4414</v>
      </c>
      <c r="L32" s="6">
        <f t="shared" si="5"/>
        <v>0.0019682067667779564</v>
      </c>
      <c r="P32" s="69"/>
    </row>
    <row r="33" spans="2:16" ht="15">
      <c r="B33" s="43">
        <v>33137</v>
      </c>
      <c r="C33" s="31">
        <v>38232.415</v>
      </c>
      <c r="D33" s="6">
        <f t="shared" si="0"/>
        <v>0.013616109952555513</v>
      </c>
      <c r="E33" s="31">
        <v>38232.415</v>
      </c>
      <c r="F33" s="6">
        <f t="shared" si="1"/>
        <v>0.022318378280129194</v>
      </c>
      <c r="G33" s="31">
        <v>163.95</v>
      </c>
      <c r="H33" s="6">
        <f t="shared" si="2"/>
        <v>0.0007870189823506133</v>
      </c>
      <c r="I33" s="31">
        <v>65447.71</v>
      </c>
      <c r="J33" s="6">
        <f t="shared" si="3"/>
        <v>0.036374855843959004</v>
      </c>
      <c r="K33" s="26">
        <f t="shared" si="4"/>
        <v>142076.49</v>
      </c>
      <c r="L33" s="6">
        <f t="shared" si="5"/>
        <v>0.021762495373383362</v>
      </c>
      <c r="P33" s="69"/>
    </row>
    <row r="34" spans="2:16" ht="15">
      <c r="B34" s="43">
        <v>33138</v>
      </c>
      <c r="C34" s="31">
        <v>23850.460284615387</v>
      </c>
      <c r="D34" s="6">
        <f t="shared" si="0"/>
        <v>0.008494113951587457</v>
      </c>
      <c r="E34" s="31">
        <v>23850.4602846154</v>
      </c>
      <c r="F34" s="6">
        <f t="shared" si="1"/>
        <v>0.013922834714658864</v>
      </c>
      <c r="G34" s="31">
        <v>2585.4</v>
      </c>
      <c r="H34" s="6">
        <f t="shared" si="2"/>
        <v>0.012410850118751302</v>
      </c>
      <c r="I34" s="31">
        <v>18886.76</v>
      </c>
      <c r="J34" s="6">
        <f t="shared" si="3"/>
        <v>0.010496978005180794</v>
      </c>
      <c r="K34" s="26">
        <f t="shared" si="4"/>
        <v>69173.08056923079</v>
      </c>
      <c r="L34" s="6">
        <f t="shared" si="5"/>
        <v>0.010595552056857258</v>
      </c>
      <c r="P34" s="69"/>
    </row>
    <row r="35" spans="2:16" ht="15">
      <c r="B35" s="43">
        <v>33139</v>
      </c>
      <c r="C35" s="31">
        <v>707424.9099</v>
      </c>
      <c r="D35" s="6">
        <f t="shared" si="0"/>
        <v>0.25194263444710663</v>
      </c>
      <c r="E35" s="31">
        <v>0</v>
      </c>
      <c r="F35" s="6">
        <f t="shared" si="1"/>
        <v>0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707424.9099</v>
      </c>
      <c r="L35" s="6">
        <f t="shared" si="5"/>
        <v>0.10835945713970617</v>
      </c>
      <c r="P35" s="69"/>
    </row>
    <row r="36" spans="2:16" ht="15">
      <c r="B36" s="43">
        <v>33140</v>
      </c>
      <c r="C36" s="31">
        <v>345131.14710000006</v>
      </c>
      <c r="D36" s="6">
        <f t="shared" si="0"/>
        <v>0.12291516627880325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345131.14710000006</v>
      </c>
      <c r="L36" s="6">
        <f t="shared" si="5"/>
        <v>0.05286529102720826</v>
      </c>
      <c r="P36" s="69"/>
    </row>
    <row r="37" spans="2:16" ht="15">
      <c r="B37" s="43">
        <v>33141</v>
      </c>
      <c r="C37" s="31">
        <v>53846.68719999999</v>
      </c>
      <c r="D37" s="6">
        <f t="shared" si="0"/>
        <v>0.019176984072182296</v>
      </c>
      <c r="E37" s="31">
        <v>11568.1342</v>
      </c>
      <c r="F37" s="6">
        <f t="shared" si="1"/>
        <v>0.006752960676716334</v>
      </c>
      <c r="G37" s="31">
        <v>9443.5</v>
      </c>
      <c r="H37" s="6">
        <f t="shared" si="2"/>
        <v>0.045332197376200166</v>
      </c>
      <c r="I37" s="31">
        <v>6865.81</v>
      </c>
      <c r="J37" s="6">
        <f t="shared" si="3"/>
        <v>0.0038159142466865866</v>
      </c>
      <c r="K37" s="26">
        <f t="shared" si="4"/>
        <v>81724.13139999998</v>
      </c>
      <c r="L37" s="6">
        <f t="shared" si="5"/>
        <v>0.012518052997271214</v>
      </c>
      <c r="P37" s="69"/>
    </row>
    <row r="38" spans="2:16" ht="15">
      <c r="B38" s="43">
        <v>33142</v>
      </c>
      <c r="C38" s="31">
        <v>23488.095</v>
      </c>
      <c r="D38" s="6">
        <f t="shared" si="0"/>
        <v>0.008365061011606757</v>
      </c>
      <c r="E38" s="31">
        <v>23488.095</v>
      </c>
      <c r="F38" s="6">
        <f t="shared" si="1"/>
        <v>0.013711302027078622</v>
      </c>
      <c r="G38" s="31">
        <v>1682.6</v>
      </c>
      <c r="H38" s="6">
        <f t="shared" si="2"/>
        <v>0.008077085329082903</v>
      </c>
      <c r="I38" s="31">
        <v>16387.79</v>
      </c>
      <c r="J38" s="6">
        <f t="shared" si="3"/>
        <v>0.009108087950687243</v>
      </c>
      <c r="K38" s="26">
        <f t="shared" si="4"/>
        <v>65046.58</v>
      </c>
      <c r="L38" s="6">
        <f t="shared" si="5"/>
        <v>0.009963477393792674</v>
      </c>
      <c r="P38" s="69"/>
    </row>
    <row r="39" spans="2:16" ht="15">
      <c r="B39" s="43">
        <v>33143</v>
      </c>
      <c r="C39" s="31">
        <v>15802.608900000001</v>
      </c>
      <c r="D39" s="6">
        <f t="shared" si="0"/>
        <v>0.00562794843903092</v>
      </c>
      <c r="E39" s="31">
        <v>15802.6089</v>
      </c>
      <c r="F39" s="6">
        <f t="shared" si="1"/>
        <v>0.009224858101250896</v>
      </c>
      <c r="G39" s="31">
        <v>0</v>
      </c>
      <c r="H39" s="6">
        <f t="shared" si="2"/>
        <v>0</v>
      </c>
      <c r="I39" s="31">
        <v>39895.96</v>
      </c>
      <c r="J39" s="6">
        <f t="shared" si="3"/>
        <v>0.022173576336839817</v>
      </c>
      <c r="K39" s="26">
        <f t="shared" si="4"/>
        <v>71501.1778</v>
      </c>
      <c r="L39" s="6">
        <f t="shared" si="5"/>
        <v>0.010952157187047352</v>
      </c>
      <c r="P39" s="69"/>
    </row>
    <row r="40" spans="2:16" ht="15">
      <c r="B40" s="43">
        <v>33144</v>
      </c>
      <c r="C40" s="31">
        <v>13505.8762</v>
      </c>
      <c r="D40" s="6">
        <f t="shared" si="0"/>
        <v>0.004809988993496818</v>
      </c>
      <c r="E40" s="31">
        <v>13505.8762</v>
      </c>
      <c r="F40" s="6">
        <f t="shared" si="1"/>
        <v>0.007884128011170465</v>
      </c>
      <c r="G40" s="31">
        <v>400.45</v>
      </c>
      <c r="H40" s="6">
        <f t="shared" si="2"/>
        <v>0.0019223040651558593</v>
      </c>
      <c r="I40" s="31">
        <v>19034.74</v>
      </c>
      <c r="J40" s="6">
        <f t="shared" si="3"/>
        <v>0.010579223070253187</v>
      </c>
      <c r="K40" s="26">
        <f t="shared" si="4"/>
        <v>46446.9424</v>
      </c>
      <c r="L40" s="6">
        <f t="shared" si="5"/>
        <v>0.007114487196916278</v>
      </c>
      <c r="P40" s="69"/>
    </row>
    <row r="41" spans="2:16" ht="15">
      <c r="B41" s="43">
        <v>33145</v>
      </c>
      <c r="C41" s="31">
        <v>14584.143669230774</v>
      </c>
      <c r="D41" s="6">
        <f t="shared" si="0"/>
        <v>0.005194003668460719</v>
      </c>
      <c r="E41" s="31">
        <v>14584.1436692308</v>
      </c>
      <c r="F41" s="6">
        <f t="shared" si="1"/>
        <v>0.008513572456818235</v>
      </c>
      <c r="G41" s="31">
        <v>0</v>
      </c>
      <c r="H41" s="6">
        <f t="shared" si="2"/>
        <v>0</v>
      </c>
      <c r="I41" s="31">
        <v>30579.46</v>
      </c>
      <c r="J41" s="6">
        <f t="shared" si="3"/>
        <v>0.016995605335711678</v>
      </c>
      <c r="K41" s="26">
        <f t="shared" si="4"/>
        <v>59747.74733846157</v>
      </c>
      <c r="L41" s="6">
        <f t="shared" si="5"/>
        <v>0.009151831348193836</v>
      </c>
      <c r="P41" s="69"/>
    </row>
    <row r="42" spans="2:16" ht="15">
      <c r="B42" s="43">
        <v>33146</v>
      </c>
      <c r="C42" s="31">
        <v>5799.2285</v>
      </c>
      <c r="D42" s="6">
        <f t="shared" si="0"/>
        <v>0.002065339918914188</v>
      </c>
      <c r="E42" s="31">
        <v>5799.2285</v>
      </c>
      <c r="F42" s="6">
        <f t="shared" si="1"/>
        <v>0.0033853308873087458</v>
      </c>
      <c r="G42" s="31">
        <v>6719.67</v>
      </c>
      <c r="H42" s="6">
        <f t="shared" si="2"/>
        <v>0.03225683345612654</v>
      </c>
      <c r="I42" s="31">
        <v>54647.6</v>
      </c>
      <c r="J42" s="6">
        <f t="shared" si="3"/>
        <v>0.030372316651237057</v>
      </c>
      <c r="K42" s="26">
        <f t="shared" si="4"/>
        <v>72965.727</v>
      </c>
      <c r="L42" s="6">
        <f t="shared" si="5"/>
        <v>0.011176488779058755</v>
      </c>
      <c r="P42" s="69"/>
    </row>
    <row r="43" spans="2:16" ht="15">
      <c r="B43" s="43">
        <v>33147</v>
      </c>
      <c r="C43" s="31">
        <v>5249.323700000001</v>
      </c>
      <c r="D43" s="6">
        <f t="shared" si="0"/>
        <v>0.0018694965692268076</v>
      </c>
      <c r="E43" s="31">
        <v>5249.3237</v>
      </c>
      <c r="F43" s="6">
        <f t="shared" si="1"/>
        <v>0.0030643209970243157</v>
      </c>
      <c r="G43" s="31">
        <v>66.59</v>
      </c>
      <c r="H43" s="6">
        <f t="shared" si="2"/>
        <v>0.0003196559562959887</v>
      </c>
      <c r="I43" s="31">
        <v>0</v>
      </c>
      <c r="J43" s="6">
        <f t="shared" si="3"/>
        <v>0</v>
      </c>
      <c r="K43" s="26">
        <f t="shared" si="4"/>
        <v>10565.237400000002</v>
      </c>
      <c r="L43" s="6">
        <f t="shared" si="5"/>
        <v>0.0016183249602815843</v>
      </c>
      <c r="P43" s="69"/>
    </row>
    <row r="44" spans="2:16" ht="15">
      <c r="B44" s="43">
        <v>33149</v>
      </c>
      <c r="C44" s="31">
        <v>44450.97713076923</v>
      </c>
      <c r="D44" s="6">
        <f t="shared" si="0"/>
        <v>0.015830791544585512</v>
      </c>
      <c r="E44" s="31">
        <v>44450.9771307692</v>
      </c>
      <c r="F44" s="6">
        <f t="shared" si="1"/>
        <v>0.025948497434072074</v>
      </c>
      <c r="G44" s="31">
        <v>16691.73</v>
      </c>
      <c r="H44" s="6">
        <f t="shared" si="2"/>
        <v>0.08012630898610067</v>
      </c>
      <c r="I44" s="31">
        <v>26506.83</v>
      </c>
      <c r="J44" s="6">
        <f t="shared" si="3"/>
        <v>0.014732098649904296</v>
      </c>
      <c r="K44" s="26">
        <f t="shared" si="4"/>
        <v>132100.51426153842</v>
      </c>
      <c r="L44" s="6">
        <f t="shared" si="5"/>
        <v>0.020234430273708852</v>
      </c>
      <c r="P44" s="69"/>
    </row>
    <row r="45" spans="2:16" ht="15">
      <c r="B45" s="43">
        <v>33150</v>
      </c>
      <c r="C45" s="31">
        <v>8790.951200000001</v>
      </c>
      <c r="D45" s="6">
        <f t="shared" si="0"/>
        <v>0.0031308134243350793</v>
      </c>
      <c r="E45" s="31">
        <v>8790.9512</v>
      </c>
      <c r="F45" s="6">
        <f t="shared" si="1"/>
        <v>0.005131765134997505</v>
      </c>
      <c r="G45" s="31">
        <v>41.78</v>
      </c>
      <c r="H45" s="6">
        <f t="shared" si="2"/>
        <v>0.0002005590306959965</v>
      </c>
      <c r="I45" s="31">
        <v>0</v>
      </c>
      <c r="J45" s="6">
        <f t="shared" si="3"/>
        <v>0</v>
      </c>
      <c r="K45" s="26">
        <f t="shared" si="4"/>
        <v>17623.682399999998</v>
      </c>
      <c r="L45" s="6">
        <f t="shared" si="5"/>
        <v>0.002699498746710154</v>
      </c>
      <c r="P45" s="69"/>
    </row>
    <row r="46" spans="2:16" ht="15">
      <c r="B46" s="43">
        <v>33154</v>
      </c>
      <c r="C46" s="31">
        <v>13969.449</v>
      </c>
      <c r="D46" s="6">
        <f t="shared" si="0"/>
        <v>0.004975086024793795</v>
      </c>
      <c r="E46" s="31">
        <v>13969.449</v>
      </c>
      <c r="F46" s="6">
        <f t="shared" si="1"/>
        <v>0.008154741131235693</v>
      </c>
      <c r="G46" s="31">
        <v>4065.15</v>
      </c>
      <c r="H46" s="6">
        <f t="shared" si="2"/>
        <v>0.019514182470891102</v>
      </c>
      <c r="I46" s="31">
        <v>465.24</v>
      </c>
      <c r="J46" s="6">
        <f t="shared" si="3"/>
        <v>0.0002585734158283535</v>
      </c>
      <c r="K46" s="26">
        <f t="shared" si="4"/>
        <v>32469.288000000004</v>
      </c>
      <c r="L46" s="6">
        <f t="shared" si="5"/>
        <v>0.0049734669675260985</v>
      </c>
      <c r="P46" s="69"/>
    </row>
    <row r="47" spans="2:16" ht="15">
      <c r="B47" s="43">
        <v>33155</v>
      </c>
      <c r="C47" s="31">
        <v>3707.5218000000004</v>
      </c>
      <c r="D47" s="6">
        <f t="shared" si="0"/>
        <v>0.0013203985278015143</v>
      </c>
      <c r="E47" s="31">
        <v>3707.5218</v>
      </c>
      <c r="F47" s="6">
        <f t="shared" si="1"/>
        <v>0.002164285829556555</v>
      </c>
      <c r="G47" s="31">
        <v>0</v>
      </c>
      <c r="H47" s="6">
        <f t="shared" si="2"/>
        <v>0</v>
      </c>
      <c r="I47" s="31">
        <v>45258.44</v>
      </c>
      <c r="J47" s="6">
        <f t="shared" si="3"/>
        <v>0.025153962311629665</v>
      </c>
      <c r="K47" s="26">
        <f t="shared" si="4"/>
        <v>52673.48360000001</v>
      </c>
      <c r="L47" s="6">
        <f t="shared" si="5"/>
        <v>0.008068234534404563</v>
      </c>
      <c r="P47" s="69"/>
    </row>
    <row r="48" spans="2:16" ht="15">
      <c r="B48" s="43">
        <v>33156</v>
      </c>
      <c r="C48" s="31">
        <v>5037.0309</v>
      </c>
      <c r="D48" s="6">
        <f t="shared" si="0"/>
        <v>0.001793890513294011</v>
      </c>
      <c r="E48" s="31">
        <v>5037.0309</v>
      </c>
      <c r="F48" s="6">
        <f t="shared" si="1"/>
        <v>0.002940393931037304</v>
      </c>
      <c r="G48" s="31">
        <v>106.21</v>
      </c>
      <c r="H48" s="6">
        <f t="shared" si="2"/>
        <v>0.0005098462099143559</v>
      </c>
      <c r="I48" s="31">
        <v>60503.52</v>
      </c>
      <c r="J48" s="6">
        <f t="shared" si="3"/>
        <v>0.03362694917900245</v>
      </c>
      <c r="K48" s="26">
        <f t="shared" si="4"/>
        <v>70683.79179999999</v>
      </c>
      <c r="L48" s="6">
        <f t="shared" si="5"/>
        <v>0.010826954494868875</v>
      </c>
      <c r="P48" s="69"/>
    </row>
    <row r="49" spans="2:16" ht="15">
      <c r="B49" s="43">
        <v>33157</v>
      </c>
      <c r="C49" s="31">
        <v>2975.663400000001</v>
      </c>
      <c r="D49" s="6">
        <f t="shared" si="0"/>
        <v>0.0010597541388948405</v>
      </c>
      <c r="E49" s="31">
        <v>2975.6634</v>
      </c>
      <c r="F49" s="6">
        <f t="shared" si="1"/>
        <v>0.0017370595447746468</v>
      </c>
      <c r="G49" s="31">
        <v>0</v>
      </c>
      <c r="H49" s="6">
        <f t="shared" si="2"/>
        <v>0</v>
      </c>
      <c r="I49" s="31">
        <v>13698.85</v>
      </c>
      <c r="J49" s="6">
        <f t="shared" si="3"/>
        <v>0.007613615418752127</v>
      </c>
      <c r="K49" s="26">
        <f t="shared" si="4"/>
        <v>19650.1768</v>
      </c>
      <c r="L49" s="6">
        <f t="shared" si="5"/>
        <v>0.00300990601397997</v>
      </c>
      <c r="P49" s="69"/>
    </row>
    <row r="50" spans="2:16" ht="15">
      <c r="B50" s="43">
        <v>33158</v>
      </c>
      <c r="C50" s="31">
        <v>0</v>
      </c>
      <c r="D50" s="6">
        <f t="shared" si="0"/>
        <v>0</v>
      </c>
      <c r="E50" s="31">
        <v>0</v>
      </c>
      <c r="F50" s="6">
        <f t="shared" si="1"/>
        <v>0</v>
      </c>
      <c r="G50" s="31">
        <v>0</v>
      </c>
      <c r="H50" s="6">
        <f t="shared" si="2"/>
        <v>0</v>
      </c>
      <c r="I50" s="31">
        <v>868.46</v>
      </c>
      <c r="J50" s="6">
        <f t="shared" si="3"/>
        <v>0.00048267704563298913</v>
      </c>
      <c r="K50" s="26">
        <f t="shared" si="4"/>
        <v>868.46</v>
      </c>
      <c r="L50" s="6">
        <f t="shared" si="5"/>
        <v>0.00013302592661156335</v>
      </c>
      <c r="P50" s="69"/>
    </row>
    <row r="51" spans="2:16" ht="15">
      <c r="B51" s="43">
        <v>33160</v>
      </c>
      <c r="C51" s="31">
        <v>151899.6045153846</v>
      </c>
      <c r="D51" s="6">
        <f t="shared" si="0"/>
        <v>0.054097595373746976</v>
      </c>
      <c r="E51" s="31">
        <v>151899.604515385</v>
      </c>
      <c r="F51" s="6">
        <f t="shared" si="1"/>
        <v>0.08867221268068948</v>
      </c>
      <c r="G51" s="31">
        <v>9656.39</v>
      </c>
      <c r="H51" s="6">
        <f t="shared" si="2"/>
        <v>0.046354145965115216</v>
      </c>
      <c r="I51" s="31">
        <v>57685.02</v>
      </c>
      <c r="J51" s="6">
        <f t="shared" si="3"/>
        <v>0.03206046914179109</v>
      </c>
      <c r="K51" s="26">
        <f t="shared" si="4"/>
        <v>371140.6190307696</v>
      </c>
      <c r="L51" s="6">
        <f t="shared" si="5"/>
        <v>0.05684927889569739</v>
      </c>
      <c r="P51" s="69"/>
    </row>
    <row r="52" spans="2:16" ht="15">
      <c r="B52" s="43">
        <v>33161</v>
      </c>
      <c r="C52" s="31">
        <v>9986.396953846155</v>
      </c>
      <c r="D52" s="6">
        <f t="shared" si="0"/>
        <v>0.003556560027752228</v>
      </c>
      <c r="E52" s="31">
        <v>9986.39695384616</v>
      </c>
      <c r="F52" s="6">
        <f t="shared" si="1"/>
        <v>0.005829613035730766</v>
      </c>
      <c r="G52" s="31">
        <v>0</v>
      </c>
      <c r="H52" s="6">
        <f t="shared" si="2"/>
        <v>0</v>
      </c>
      <c r="I52" s="31">
        <v>2048.84</v>
      </c>
      <c r="J52" s="6">
        <f t="shared" si="3"/>
        <v>0.001138714550094067</v>
      </c>
      <c r="K52" s="26">
        <f t="shared" si="4"/>
        <v>22021.633907692314</v>
      </c>
      <c r="L52" s="6">
        <f t="shared" si="5"/>
        <v>0.0033731527716548753</v>
      </c>
      <c r="P52" s="69"/>
    </row>
    <row r="53" spans="2:16" ht="15">
      <c r="B53" s="43">
        <v>33162</v>
      </c>
      <c r="C53" s="31">
        <v>3566.703899999999</v>
      </c>
      <c r="D53" s="6">
        <f t="shared" si="0"/>
        <v>0.0012702475757968349</v>
      </c>
      <c r="E53" s="31">
        <v>3566.7039</v>
      </c>
      <c r="F53" s="6">
        <f t="shared" si="1"/>
        <v>0.0020820826216029534</v>
      </c>
      <c r="G53" s="31">
        <v>0</v>
      </c>
      <c r="H53" s="6">
        <f t="shared" si="2"/>
        <v>0</v>
      </c>
      <c r="I53" s="31">
        <v>3376.53</v>
      </c>
      <c r="J53" s="6">
        <f t="shared" si="3"/>
        <v>0.00187662474367404</v>
      </c>
      <c r="K53" s="26">
        <f t="shared" si="4"/>
        <v>10509.9378</v>
      </c>
      <c r="L53" s="6">
        <f t="shared" si="5"/>
        <v>0.0016098544716796348</v>
      </c>
      <c r="P53" s="69"/>
    </row>
    <row r="54" spans="2:16" ht="15">
      <c r="B54" s="43">
        <v>33165</v>
      </c>
      <c r="C54" s="31">
        <v>2325.6888000000004</v>
      </c>
      <c r="D54" s="6">
        <f t="shared" si="0"/>
        <v>0.0008282718843742121</v>
      </c>
      <c r="E54" s="31">
        <v>2325.6888</v>
      </c>
      <c r="F54" s="6">
        <f t="shared" si="1"/>
        <v>0.0013576333694918232</v>
      </c>
      <c r="G54" s="31">
        <v>0</v>
      </c>
      <c r="H54" s="6">
        <f t="shared" si="2"/>
        <v>0</v>
      </c>
      <c r="I54" s="31">
        <v>28788.98</v>
      </c>
      <c r="J54" s="6">
        <f t="shared" si="3"/>
        <v>0.01600048339956614</v>
      </c>
      <c r="K54" s="26">
        <f t="shared" si="4"/>
        <v>33440.3576</v>
      </c>
      <c r="L54" s="6">
        <f t="shared" si="5"/>
        <v>0.0051222100683532175</v>
      </c>
      <c r="P54" s="69"/>
    </row>
    <row r="55" spans="2:16" ht="15">
      <c r="B55" s="43">
        <v>33166</v>
      </c>
      <c r="C55" s="31">
        <v>130414.972</v>
      </c>
      <c r="D55" s="6">
        <f t="shared" si="0"/>
        <v>0.046446048417591417</v>
      </c>
      <c r="E55" s="31">
        <v>130414.972</v>
      </c>
      <c r="F55" s="6">
        <f t="shared" si="1"/>
        <v>0.07613044267510846</v>
      </c>
      <c r="G55" s="31">
        <v>3001.31</v>
      </c>
      <c r="H55" s="6">
        <f t="shared" si="2"/>
        <v>0.01440736774576834</v>
      </c>
      <c r="I55" s="31">
        <v>39005.2</v>
      </c>
      <c r="J55" s="6">
        <f t="shared" si="3"/>
        <v>0.02167850528559043</v>
      </c>
      <c r="K55" s="26">
        <f t="shared" si="4"/>
        <v>302836.454</v>
      </c>
      <c r="L55" s="6">
        <f t="shared" si="5"/>
        <v>0.0463868225423279</v>
      </c>
      <c r="P55" s="69"/>
    </row>
    <row r="56" spans="2:16" ht="15">
      <c r="B56" s="43">
        <v>33167</v>
      </c>
      <c r="C56" s="31">
        <v>747.1260000000001</v>
      </c>
      <c r="D56" s="6">
        <f t="shared" si="0"/>
        <v>0.0002660817990287297</v>
      </c>
      <c r="E56" s="31">
        <v>747.126</v>
      </c>
      <c r="F56" s="6">
        <f t="shared" si="1"/>
        <v>0.00043613882855476964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1494.252</v>
      </c>
      <c r="L56" s="6">
        <f t="shared" si="5"/>
        <v>0.0002288813035616859</v>
      </c>
      <c r="P56" s="69"/>
    </row>
    <row r="57" spans="2:16" ht="15">
      <c r="B57" s="43">
        <v>33168</v>
      </c>
      <c r="C57" s="31">
        <v>1924.8854999999999</v>
      </c>
      <c r="D57" s="6">
        <f t="shared" si="0"/>
        <v>0.0006855296118249342</v>
      </c>
      <c r="E57" s="31">
        <v>1924.8855</v>
      </c>
      <c r="F57" s="6">
        <f t="shared" si="1"/>
        <v>0.001123662283299018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3849.7709999999997</v>
      </c>
      <c r="L57" s="6">
        <f t="shared" si="5"/>
        <v>0.0005896867495536062</v>
      </c>
      <c r="P57" s="69"/>
    </row>
    <row r="58" spans="2:16" ht="15">
      <c r="B58" s="43">
        <v>33169</v>
      </c>
      <c r="C58" s="31">
        <v>7612.307</v>
      </c>
      <c r="D58" s="6">
        <f t="shared" si="0"/>
        <v>0.002711050534071886</v>
      </c>
      <c r="E58" s="31">
        <v>7612.307</v>
      </c>
      <c r="F58" s="6">
        <f t="shared" si="1"/>
        <v>0.004443725231860854</v>
      </c>
      <c r="G58" s="31">
        <v>0</v>
      </c>
      <c r="H58" s="6">
        <f t="shared" si="2"/>
        <v>0</v>
      </c>
      <c r="I58" s="31">
        <v>19686.03</v>
      </c>
      <c r="J58" s="6">
        <f t="shared" si="3"/>
        <v>0.010941200286302641</v>
      </c>
      <c r="K58" s="26">
        <f t="shared" si="4"/>
        <v>34910.644</v>
      </c>
      <c r="L58" s="6">
        <f t="shared" si="5"/>
        <v>0.005347420453108278</v>
      </c>
      <c r="P58" s="69"/>
    </row>
    <row r="59" spans="2:16" ht="15">
      <c r="B59" s="43">
        <v>33170</v>
      </c>
      <c r="C59" s="31">
        <v>1807.7669999999998</v>
      </c>
      <c r="D59" s="6">
        <f t="shared" si="0"/>
        <v>0.0006438189750922462</v>
      </c>
      <c r="E59" s="31">
        <v>1807.767</v>
      </c>
      <c r="F59" s="6">
        <f t="shared" si="1"/>
        <v>0.0010552937278049087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3615.5339999999997</v>
      </c>
      <c r="L59" s="6">
        <f t="shared" si="5"/>
        <v>0.0005538076141049813</v>
      </c>
      <c r="P59" s="69"/>
    </row>
    <row r="60" spans="2:16" ht="15">
      <c r="B60" s="43">
        <v>33172</v>
      </c>
      <c r="C60" s="31">
        <v>71887.1485</v>
      </c>
      <c r="D60" s="6">
        <f t="shared" si="0"/>
        <v>0.025601922299485557</v>
      </c>
      <c r="E60" s="31">
        <v>71887.1485</v>
      </c>
      <c r="F60" s="6">
        <f t="shared" si="1"/>
        <v>0.04196451031677757</v>
      </c>
      <c r="G60" s="31">
        <v>2237.02</v>
      </c>
      <c r="H60" s="6">
        <f t="shared" si="2"/>
        <v>0.010738500786202922</v>
      </c>
      <c r="I60" s="31">
        <v>74441.4</v>
      </c>
      <c r="J60" s="6">
        <f t="shared" si="3"/>
        <v>0.04137341388755221</v>
      </c>
      <c r="K60" s="26">
        <f t="shared" si="4"/>
        <v>220452.71699999998</v>
      </c>
      <c r="L60" s="6">
        <f t="shared" si="5"/>
        <v>0.033767734786820054</v>
      </c>
      <c r="P60" s="69"/>
    </row>
    <row r="61" spans="2:16" ht="15">
      <c r="B61" s="43">
        <v>33173</v>
      </c>
      <c r="C61" s="31">
        <v>756.9783</v>
      </c>
      <c r="D61" s="6">
        <f t="shared" si="0"/>
        <v>0.0002695906017053475</v>
      </c>
      <c r="E61" s="31">
        <v>756.9783</v>
      </c>
      <c r="F61" s="6">
        <f t="shared" si="1"/>
        <v>0.0004418901617710814</v>
      </c>
      <c r="G61" s="31">
        <v>0</v>
      </c>
      <c r="H61" s="6">
        <f t="shared" si="2"/>
        <v>0</v>
      </c>
      <c r="I61" s="31">
        <v>13318.18</v>
      </c>
      <c r="J61" s="6">
        <f t="shared" si="3"/>
        <v>0.007402044740815193</v>
      </c>
      <c r="K61" s="26">
        <f t="shared" si="4"/>
        <v>14832.1366</v>
      </c>
      <c r="L61" s="6">
        <f t="shared" si="5"/>
        <v>0.002271905113470146</v>
      </c>
      <c r="P61" s="69"/>
    </row>
    <row r="62" spans="2:16" ht="15">
      <c r="B62" s="43">
        <v>33174</v>
      </c>
      <c r="C62" s="31">
        <v>872.1845999999999</v>
      </c>
      <c r="D62" s="6">
        <f t="shared" si="0"/>
        <v>0.0003106202266460449</v>
      </c>
      <c r="E62" s="31">
        <v>872.1846</v>
      </c>
      <c r="F62" s="6">
        <f t="shared" si="1"/>
        <v>0.0005091424602108752</v>
      </c>
      <c r="G62" s="31">
        <v>0</v>
      </c>
      <c r="H62" s="6">
        <f t="shared" si="2"/>
        <v>0</v>
      </c>
      <c r="I62" s="31">
        <v>15212.13</v>
      </c>
      <c r="J62" s="6">
        <f t="shared" si="3"/>
        <v>0.0084546737514508</v>
      </c>
      <c r="K62" s="26">
        <f t="shared" si="4"/>
        <v>16956.4992</v>
      </c>
      <c r="L62" s="6">
        <f t="shared" si="5"/>
        <v>0.0025973032933793525</v>
      </c>
      <c r="P62" s="69"/>
    </row>
    <row r="63" spans="2:16" ht="15">
      <c r="B63" s="43">
        <v>33175</v>
      </c>
      <c r="C63" s="31">
        <v>4528.439700000001</v>
      </c>
      <c r="D63" s="6">
        <f t="shared" si="0"/>
        <v>0.0016127606082094869</v>
      </c>
      <c r="E63" s="31">
        <v>4528.4397</v>
      </c>
      <c r="F63" s="6">
        <f t="shared" si="1"/>
        <v>0.002643501077380405</v>
      </c>
      <c r="G63" s="31">
        <v>0</v>
      </c>
      <c r="H63" s="6">
        <f t="shared" si="2"/>
        <v>0</v>
      </c>
      <c r="I63" s="31">
        <v>34604.15</v>
      </c>
      <c r="J63" s="6">
        <f t="shared" si="3"/>
        <v>0.019232467688368837</v>
      </c>
      <c r="K63" s="26">
        <f t="shared" si="4"/>
        <v>43661.0294</v>
      </c>
      <c r="L63" s="6">
        <f t="shared" si="5"/>
        <v>0.006687756365002084</v>
      </c>
      <c r="P63" s="69"/>
    </row>
    <row r="64" spans="2:16" ht="15">
      <c r="B64" s="43">
        <v>33176</v>
      </c>
      <c r="C64" s="31">
        <v>15226.001499999998</v>
      </c>
      <c r="D64" s="6">
        <f t="shared" si="0"/>
        <v>0.005422595213035199</v>
      </c>
      <c r="E64" s="31">
        <v>15226.0015</v>
      </c>
      <c r="F64" s="6">
        <f t="shared" si="1"/>
        <v>0.008888260424323561</v>
      </c>
      <c r="G64" s="31">
        <v>851.48</v>
      </c>
      <c r="H64" s="6">
        <f t="shared" si="2"/>
        <v>0.004087410326879539</v>
      </c>
      <c r="I64" s="31">
        <v>50308.09</v>
      </c>
      <c r="J64" s="6">
        <f t="shared" si="3"/>
        <v>0.02796048206323667</v>
      </c>
      <c r="K64" s="26">
        <f t="shared" si="4"/>
        <v>81611.57299999999</v>
      </c>
      <c r="L64" s="6">
        <f t="shared" si="5"/>
        <v>0.012500811920586146</v>
      </c>
      <c r="P64" s="69"/>
    </row>
    <row r="65" spans="2:16" ht="15">
      <c r="B65" s="43">
        <v>33177</v>
      </c>
      <c r="C65" s="31">
        <v>4692.9958</v>
      </c>
      <c r="D65" s="6">
        <f t="shared" si="0"/>
        <v>0.0016713656937360933</v>
      </c>
      <c r="E65" s="31">
        <v>4692.9958</v>
      </c>
      <c r="F65" s="6">
        <f t="shared" si="1"/>
        <v>0.0027395615875025815</v>
      </c>
      <c r="G65" s="31">
        <v>0</v>
      </c>
      <c r="H65" s="6">
        <f t="shared" si="2"/>
        <v>0</v>
      </c>
      <c r="I65" s="31">
        <v>13632.28</v>
      </c>
      <c r="J65" s="6">
        <f t="shared" si="3"/>
        <v>0.0075766168109546615</v>
      </c>
      <c r="K65" s="26">
        <f t="shared" si="4"/>
        <v>23018.2716</v>
      </c>
      <c r="L65" s="6">
        <f t="shared" si="5"/>
        <v>0.003525812252247234</v>
      </c>
      <c r="P65" s="69"/>
    </row>
    <row r="66" spans="2:16" ht="15">
      <c r="B66" s="43">
        <v>33178</v>
      </c>
      <c r="C66" s="31">
        <v>72346.669</v>
      </c>
      <c r="D66" s="6">
        <f t="shared" si="0"/>
        <v>0.025765576142787197</v>
      </c>
      <c r="E66" s="31">
        <v>72346.669</v>
      </c>
      <c r="F66" s="6">
        <f t="shared" si="1"/>
        <v>0.04223275788488108</v>
      </c>
      <c r="G66" s="31">
        <v>13195.24</v>
      </c>
      <c r="H66" s="6">
        <f t="shared" si="2"/>
        <v>0.0633418990952858</v>
      </c>
      <c r="I66" s="31">
        <v>41783.27</v>
      </c>
      <c r="J66" s="6">
        <f t="shared" si="3"/>
        <v>0.023222514935040767</v>
      </c>
      <c r="K66" s="26">
        <f t="shared" si="4"/>
        <v>199671.84799999997</v>
      </c>
      <c r="L66" s="6">
        <f t="shared" si="5"/>
        <v>0.03058463556000648</v>
      </c>
      <c r="P66" s="69"/>
    </row>
    <row r="67" spans="2:16" ht="15">
      <c r="B67" s="43">
        <v>33179</v>
      </c>
      <c r="C67" s="31">
        <v>7547.5947</v>
      </c>
      <c r="D67" s="6">
        <f t="shared" si="0"/>
        <v>0.00268800386563405</v>
      </c>
      <c r="E67" s="31">
        <v>7547.5947</v>
      </c>
      <c r="F67" s="6">
        <f t="shared" si="1"/>
        <v>0.00440594907801922</v>
      </c>
      <c r="G67" s="31">
        <v>0</v>
      </c>
      <c r="H67" s="6">
        <f t="shared" si="2"/>
        <v>0</v>
      </c>
      <c r="I67" s="31">
        <v>0</v>
      </c>
      <c r="J67" s="6">
        <f t="shared" si="3"/>
        <v>0</v>
      </c>
      <c r="K67" s="26">
        <f t="shared" si="4"/>
        <v>15095.1894</v>
      </c>
      <c r="L67" s="6">
        <f t="shared" si="5"/>
        <v>0.002312198094687204</v>
      </c>
      <c r="P67" s="69"/>
    </row>
    <row r="68" spans="2:16" ht="15">
      <c r="B68" s="43">
        <v>33180</v>
      </c>
      <c r="C68" s="31">
        <v>69664.2744</v>
      </c>
      <c r="D68" s="6">
        <f aca="true" t="shared" si="6" ref="D68:D89">+C68/$C$90</f>
        <v>0.02481026688989953</v>
      </c>
      <c r="E68" s="31">
        <v>69664.2744</v>
      </c>
      <c r="F68" s="6">
        <f aca="true" t="shared" si="7" ref="F68:F89">+E68/$E$90</f>
        <v>0.04066689558245065</v>
      </c>
      <c r="G68" s="31">
        <v>16618.05</v>
      </c>
      <c r="H68" s="6">
        <f aca="true" t="shared" si="8" ref="H68:H89">+G68/$G$90</f>
        <v>0.0797726184791193</v>
      </c>
      <c r="I68" s="31">
        <v>64923.05</v>
      </c>
      <c r="J68" s="6">
        <f aca="true" t="shared" si="9" ref="J68:J89">+I68/$I$90</f>
        <v>0.036083257683120505</v>
      </c>
      <c r="K68" s="26">
        <f aca="true" t="shared" si="10" ref="K68:K89">+C68+E68+G68+I68</f>
        <v>220869.64879999997</v>
      </c>
      <c r="L68" s="6">
        <f aca="true" t="shared" si="11" ref="L68:L89">+K68/$K$90</f>
        <v>0.03383159810698313</v>
      </c>
      <c r="P68" s="69"/>
    </row>
    <row r="69" spans="2:16" ht="15">
      <c r="B69" s="43">
        <v>33181</v>
      </c>
      <c r="C69" s="31">
        <v>8897.22996923077</v>
      </c>
      <c r="D69" s="6">
        <f t="shared" si="6"/>
        <v>0.003168663594340516</v>
      </c>
      <c r="E69" s="31">
        <v>8897.22996923077</v>
      </c>
      <c r="F69" s="6">
        <f t="shared" si="7"/>
        <v>0.005193805939242774</v>
      </c>
      <c r="G69" s="31">
        <v>0</v>
      </c>
      <c r="H69" s="6">
        <f t="shared" si="8"/>
        <v>0</v>
      </c>
      <c r="I69" s="31">
        <v>25666.91</v>
      </c>
      <c r="J69" s="6">
        <f t="shared" si="9"/>
        <v>0.014265283708320272</v>
      </c>
      <c r="K69" s="26">
        <f t="shared" si="10"/>
        <v>43461.36993846154</v>
      </c>
      <c r="L69" s="6">
        <f t="shared" si="11"/>
        <v>0.0066571736267321355</v>
      </c>
      <c r="P69" s="69"/>
    </row>
    <row r="70" spans="2:16" ht="15">
      <c r="B70" s="43">
        <v>33182</v>
      </c>
      <c r="C70" s="31">
        <v>915.6416999999999</v>
      </c>
      <c r="D70" s="6">
        <f t="shared" si="6"/>
        <v>0.000326097058329819</v>
      </c>
      <c r="E70" s="31">
        <v>915.6417</v>
      </c>
      <c r="F70" s="6">
        <f t="shared" si="7"/>
        <v>0.0005345107765141326</v>
      </c>
      <c r="G70" s="31">
        <v>0</v>
      </c>
      <c r="H70" s="6">
        <f t="shared" si="8"/>
        <v>0</v>
      </c>
      <c r="I70" s="31">
        <v>6203.57</v>
      </c>
      <c r="J70" s="6">
        <f t="shared" si="9"/>
        <v>0.0034478511848299773</v>
      </c>
      <c r="K70" s="26">
        <f t="shared" si="10"/>
        <v>8034.8534</v>
      </c>
      <c r="L70" s="6">
        <f t="shared" si="11"/>
        <v>0.0012307346552783897</v>
      </c>
      <c r="P70" s="69"/>
    </row>
    <row r="71" spans="2:16" ht="15">
      <c r="B71" s="43">
        <v>33183</v>
      </c>
      <c r="C71" s="31">
        <v>6758.1716</v>
      </c>
      <c r="D71" s="6">
        <f t="shared" si="6"/>
        <v>0.0024068583578578024</v>
      </c>
      <c r="E71" s="31">
        <v>6758.1716</v>
      </c>
      <c r="F71" s="6">
        <f t="shared" si="7"/>
        <v>0.003945119089412111</v>
      </c>
      <c r="G71" s="31">
        <v>0</v>
      </c>
      <c r="H71" s="6">
        <f t="shared" si="8"/>
        <v>0</v>
      </c>
      <c r="I71" s="31">
        <v>22180</v>
      </c>
      <c r="J71" s="6">
        <f t="shared" si="9"/>
        <v>0.012327311415770096</v>
      </c>
      <c r="K71" s="26">
        <f t="shared" si="10"/>
        <v>35696.3432</v>
      </c>
      <c r="L71" s="6">
        <f t="shared" si="11"/>
        <v>0.0054677695355276916</v>
      </c>
      <c r="P71" s="69"/>
    </row>
    <row r="72" spans="2:16" ht="15">
      <c r="B72" s="43">
        <v>33184</v>
      </c>
      <c r="C72" s="31">
        <v>517.6320000000001</v>
      </c>
      <c r="D72" s="6">
        <f t="shared" si="6"/>
        <v>0.00018434969977599417</v>
      </c>
      <c r="E72" s="31">
        <v>517.632</v>
      </c>
      <c r="F72" s="6">
        <f t="shared" si="7"/>
        <v>0.00030217046937526266</v>
      </c>
      <c r="G72" s="31">
        <v>0</v>
      </c>
      <c r="H72" s="6">
        <f t="shared" si="8"/>
        <v>0</v>
      </c>
      <c r="I72" s="31">
        <v>6070.3</v>
      </c>
      <c r="J72" s="6">
        <f t="shared" si="9"/>
        <v>0.003373781717184365</v>
      </c>
      <c r="K72" s="26">
        <f t="shared" si="10"/>
        <v>7105.564</v>
      </c>
      <c r="L72" s="6">
        <f t="shared" si="11"/>
        <v>0.0010883912157126023</v>
      </c>
      <c r="P72" s="69"/>
    </row>
    <row r="73" spans="2:16" ht="15">
      <c r="B73" s="43">
        <v>33185</v>
      </c>
      <c r="C73" s="31">
        <v>795.2718</v>
      </c>
      <c r="D73" s="6">
        <f t="shared" si="6"/>
        <v>0.00028322846649804197</v>
      </c>
      <c r="E73" s="31">
        <v>795.2718</v>
      </c>
      <c r="F73" s="6">
        <f t="shared" si="7"/>
        <v>0.0004642441987491307</v>
      </c>
      <c r="G73" s="31">
        <v>0</v>
      </c>
      <c r="H73" s="6">
        <f t="shared" si="8"/>
        <v>0</v>
      </c>
      <c r="I73" s="31">
        <v>1791.42</v>
      </c>
      <c r="J73" s="6">
        <f t="shared" si="9"/>
        <v>0.0009956443740504449</v>
      </c>
      <c r="K73" s="26">
        <f t="shared" si="10"/>
        <v>3381.9636</v>
      </c>
      <c r="L73" s="6">
        <f t="shared" si="11"/>
        <v>0.0005180305847783186</v>
      </c>
      <c r="P73" s="69"/>
    </row>
    <row r="74" spans="2:16" ht="15">
      <c r="B74" s="43">
        <v>33186</v>
      </c>
      <c r="C74" s="31">
        <v>12697.2808</v>
      </c>
      <c r="D74" s="6">
        <f t="shared" si="6"/>
        <v>0.004522015453935412</v>
      </c>
      <c r="E74" s="31">
        <v>12697.2808</v>
      </c>
      <c r="F74" s="6">
        <f t="shared" si="7"/>
        <v>0.007412106089124148</v>
      </c>
      <c r="G74" s="31">
        <v>40.45</v>
      </c>
      <c r="H74" s="6">
        <f t="shared" si="8"/>
        <v>0.00019417455221764143</v>
      </c>
      <c r="I74" s="31">
        <v>64593.57</v>
      </c>
      <c r="J74" s="6">
        <f t="shared" si="9"/>
        <v>0.03590013763960076</v>
      </c>
      <c r="K74" s="26">
        <f t="shared" si="10"/>
        <v>90028.5816</v>
      </c>
      <c r="L74" s="6">
        <f t="shared" si="11"/>
        <v>0.013790083007697239</v>
      </c>
      <c r="P74" s="69"/>
    </row>
    <row r="75" spans="2:16" ht="15">
      <c r="B75" s="43">
        <v>33187</v>
      </c>
      <c r="C75" s="31">
        <v>4414.398584615385</v>
      </c>
      <c r="D75" s="6">
        <f t="shared" si="6"/>
        <v>0.0015721459526563653</v>
      </c>
      <c r="E75" s="31">
        <v>4414.39858461538</v>
      </c>
      <c r="F75" s="6">
        <f t="shared" si="7"/>
        <v>0.002576928961738696</v>
      </c>
      <c r="G75" s="31">
        <v>0</v>
      </c>
      <c r="H75" s="6">
        <f t="shared" si="8"/>
        <v>0</v>
      </c>
      <c r="I75" s="31">
        <v>705.91</v>
      </c>
      <c r="J75" s="6">
        <f t="shared" si="9"/>
        <v>0.00039233419303454775</v>
      </c>
      <c r="K75" s="26">
        <f t="shared" si="10"/>
        <v>9534.707169230765</v>
      </c>
      <c r="L75" s="6">
        <f t="shared" si="11"/>
        <v>0.0014604740070433167</v>
      </c>
      <c r="P75" s="69"/>
    </row>
    <row r="76" spans="2:16" ht="15">
      <c r="B76" s="43">
        <v>33189</v>
      </c>
      <c r="C76" s="31">
        <v>6739.75</v>
      </c>
      <c r="D76" s="6">
        <f t="shared" si="6"/>
        <v>0.0024002976807176845</v>
      </c>
      <c r="E76" s="31">
        <v>6739.75</v>
      </c>
      <c r="F76" s="6">
        <f t="shared" si="7"/>
        <v>0.003934365381143219</v>
      </c>
      <c r="G76" s="31">
        <v>0</v>
      </c>
      <c r="H76" s="6">
        <f t="shared" si="8"/>
        <v>0</v>
      </c>
      <c r="I76" s="31">
        <v>16723.02</v>
      </c>
      <c r="J76" s="6">
        <f t="shared" si="9"/>
        <v>0.009294403757987</v>
      </c>
      <c r="K76" s="26">
        <f t="shared" si="10"/>
        <v>30202.52</v>
      </c>
      <c r="L76" s="6">
        <f t="shared" si="11"/>
        <v>0.004626255911618583</v>
      </c>
      <c r="P76" s="69"/>
    </row>
    <row r="77" spans="2:16" ht="15">
      <c r="B77" s="43">
        <v>33190</v>
      </c>
      <c r="C77" s="31">
        <v>265.3515</v>
      </c>
      <c r="D77" s="6">
        <f t="shared" si="6"/>
        <v>9.450240587929206E-05</v>
      </c>
      <c r="E77" s="31">
        <v>265.3515</v>
      </c>
      <c r="F77" s="6">
        <f t="shared" si="7"/>
        <v>0.00015490036803062797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530.703</v>
      </c>
      <c r="L77" s="6">
        <f t="shared" si="11"/>
        <v>8.129016688222428E-05</v>
      </c>
      <c r="P77" s="69"/>
    </row>
    <row r="78" spans="2:16" ht="15">
      <c r="B78" s="43">
        <v>33193</v>
      </c>
      <c r="C78" s="31">
        <v>907.2335999999998</v>
      </c>
      <c r="D78" s="6">
        <f t="shared" si="6"/>
        <v>0.0003231025937088401</v>
      </c>
      <c r="E78" s="31">
        <v>907.2336</v>
      </c>
      <c r="F78" s="6">
        <f t="shared" si="7"/>
        <v>0.000529602502830214</v>
      </c>
      <c r="G78" s="31">
        <v>0</v>
      </c>
      <c r="H78" s="6">
        <f t="shared" si="8"/>
        <v>0</v>
      </c>
      <c r="I78" s="31">
        <v>2350.24</v>
      </c>
      <c r="J78" s="6">
        <f t="shared" si="9"/>
        <v>0.0013062281506672456</v>
      </c>
      <c r="K78" s="26">
        <f t="shared" si="10"/>
        <v>4164.7072</v>
      </c>
      <c r="L78" s="6">
        <f t="shared" si="11"/>
        <v>0.0006379269446443699</v>
      </c>
      <c r="P78" s="69"/>
    </row>
    <row r="79" spans="2:16" ht="15">
      <c r="B79" s="44">
        <v>33194</v>
      </c>
      <c r="C79" s="4">
        <v>216.7215</v>
      </c>
      <c r="D79" s="6">
        <f t="shared" si="6"/>
        <v>7.718329519813905E-05</v>
      </c>
      <c r="E79" s="4">
        <v>216.7215</v>
      </c>
      <c r="F79" s="6">
        <f t="shared" si="7"/>
        <v>0.00012651234347704738</v>
      </c>
      <c r="G79" s="4">
        <v>0</v>
      </c>
      <c r="H79" s="6">
        <f t="shared" si="8"/>
        <v>0</v>
      </c>
      <c r="I79" s="4">
        <v>0</v>
      </c>
      <c r="J79" s="6">
        <f t="shared" si="9"/>
        <v>0</v>
      </c>
      <c r="K79" s="26">
        <f t="shared" si="10"/>
        <v>433.443</v>
      </c>
      <c r="L79" s="6">
        <f t="shared" si="11"/>
        <v>6.639241497397215E-05</v>
      </c>
      <c r="P79" s="69"/>
    </row>
    <row r="80" spans="2:16" ht="15">
      <c r="B80" s="45">
        <v>33196</v>
      </c>
      <c r="C80" s="41">
        <v>6759.8448</v>
      </c>
      <c r="D80" s="6">
        <f t="shared" si="6"/>
        <v>0.0024074542520793056</v>
      </c>
      <c r="E80" s="41">
        <v>6759.8448</v>
      </c>
      <c r="F80" s="6">
        <f t="shared" si="7"/>
        <v>0.003946095828928522</v>
      </c>
      <c r="G80" s="41">
        <v>0</v>
      </c>
      <c r="H80" s="6">
        <f t="shared" si="8"/>
        <v>0</v>
      </c>
      <c r="I80" s="41">
        <v>21748.04</v>
      </c>
      <c r="J80" s="6">
        <f t="shared" si="9"/>
        <v>0.012087234524915452</v>
      </c>
      <c r="K80" s="39">
        <f t="shared" si="10"/>
        <v>35267.7296</v>
      </c>
      <c r="L80" s="6">
        <f t="shared" si="11"/>
        <v>0.005402116861485918</v>
      </c>
      <c r="P80" s="69"/>
    </row>
    <row r="81" spans="2:16" ht="15">
      <c r="B81" s="45">
        <v>33299</v>
      </c>
      <c r="C81" s="41">
        <v>0</v>
      </c>
      <c r="D81" s="6">
        <f t="shared" si="6"/>
        <v>0</v>
      </c>
      <c r="E81" s="41">
        <v>0</v>
      </c>
      <c r="F81" s="6">
        <f t="shared" si="7"/>
        <v>0</v>
      </c>
      <c r="G81" s="41">
        <v>0</v>
      </c>
      <c r="H81" s="6">
        <f t="shared" si="8"/>
        <v>0</v>
      </c>
      <c r="I81" s="41">
        <v>876.33</v>
      </c>
      <c r="J81" s="6">
        <f t="shared" si="9"/>
        <v>0.00048705107362406714</v>
      </c>
      <c r="K81" s="39">
        <f t="shared" si="10"/>
        <v>876.33</v>
      </c>
      <c r="L81" s="6">
        <f t="shared" si="11"/>
        <v>0.00013423140992965861</v>
      </c>
      <c r="P81" s="69"/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2807880.8950000014</v>
      </c>
      <c r="D90" s="10">
        <f t="shared" si="12"/>
        <v>0.9999999999999993</v>
      </c>
      <c r="E90" s="4">
        <f t="shared" si="12"/>
        <v>1713046.285</v>
      </c>
      <c r="F90" s="10">
        <f t="shared" si="12"/>
        <v>0.9999999999999999</v>
      </c>
      <c r="G90" s="4">
        <f t="shared" si="12"/>
        <v>208317.71999999997</v>
      </c>
      <c r="H90" s="10">
        <f t="shared" si="12"/>
        <v>1.0000000000000002</v>
      </c>
      <c r="I90" s="4">
        <f>SUM(I2:I89)</f>
        <v>1799256.89</v>
      </c>
      <c r="J90" s="7">
        <f t="shared" si="12"/>
        <v>1</v>
      </c>
      <c r="K90" s="4">
        <f>SUM(K2:K89)</f>
        <v>6528501.79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-0.10499999858438969</v>
      </c>
      <c r="E91" s="4">
        <f>+E90-E92</f>
        <v>-0.005000000121071935</v>
      </c>
      <c r="F91" s="10"/>
      <c r="G91" s="4">
        <f>+G90-G92</f>
        <v>0</v>
      </c>
      <c r="I91" s="4">
        <f>+I90-I92</f>
        <v>-0.11000000010244548</v>
      </c>
      <c r="K91" s="4">
        <f>+K90-K92</f>
        <v>-0.21999999973922968</v>
      </c>
    </row>
    <row r="92" spans="3:11" ht="12.75">
      <c r="C92" s="16">
        <v>2807881</v>
      </c>
      <c r="E92" s="9">
        <v>1713046.29</v>
      </c>
      <c r="F92" s="10"/>
      <c r="G92" s="9">
        <v>208317.72</v>
      </c>
      <c r="I92" s="9">
        <v>1799257</v>
      </c>
      <c r="K92" s="4">
        <f>+C92+E92+G92+I92</f>
        <v>6528502.01</v>
      </c>
    </row>
    <row r="93" ht="12.75">
      <c r="C93"/>
    </row>
    <row r="94" spans="3:12" ht="12.75">
      <c r="C94" s="34"/>
      <c r="E94" s="4"/>
      <c r="G94" s="4"/>
      <c r="H94" s="10"/>
      <c r="J94" s="10"/>
      <c r="K94" s="4"/>
      <c r="L94" s="10"/>
    </row>
    <row r="95" spans="3:12" ht="12.75">
      <c r="C95" s="34"/>
      <c r="E95" s="4"/>
      <c r="G95" s="4"/>
      <c r="H95" s="10"/>
      <c r="J95" s="10"/>
      <c r="K95" s="4"/>
      <c r="L95" s="10"/>
    </row>
    <row r="96" spans="3:12" ht="12.75">
      <c r="C96" s="34"/>
      <c r="E96" s="4"/>
      <c r="G96" s="4"/>
      <c r="H96" s="10"/>
      <c r="J96" s="10"/>
      <c r="K96" s="4"/>
      <c r="L96" s="10"/>
    </row>
    <row r="97" spans="3:12" ht="12.75">
      <c r="C97" s="34"/>
      <c r="E97" s="4"/>
      <c r="G97" s="4"/>
      <c r="H97" s="10"/>
      <c r="J97" s="10"/>
      <c r="K97" s="4"/>
      <c r="L97" s="10"/>
    </row>
    <row r="98" spans="3:12" ht="12.75">
      <c r="C98" s="34"/>
      <c r="E98" s="4"/>
      <c r="G98" s="4"/>
      <c r="H98" s="10"/>
      <c r="J98" s="10"/>
      <c r="K98" s="4"/>
      <c r="L98" s="10"/>
    </row>
    <row r="99" spans="3:12" ht="12.75">
      <c r="C99" s="34"/>
      <c r="E99" s="4"/>
      <c r="G99" s="4"/>
      <c r="H99" s="10"/>
      <c r="J99" s="10"/>
      <c r="K99" s="4"/>
      <c r="L99" s="10"/>
    </row>
    <row r="100" spans="3:12" ht="12.75">
      <c r="C100" s="34"/>
      <c r="E100" s="4"/>
      <c r="G100" s="4"/>
      <c r="H100" s="10"/>
      <c r="J100" s="10"/>
      <c r="K100" s="4"/>
      <c r="L100" s="10"/>
    </row>
    <row r="101" spans="3:12" ht="12.75">
      <c r="C101" s="34"/>
      <c r="E101" s="4"/>
      <c r="G101" s="4"/>
      <c r="H101" s="10"/>
      <c r="J101" s="10"/>
      <c r="K101" s="4"/>
      <c r="L101" s="10"/>
    </row>
    <row r="102" spans="3:12" ht="12.75">
      <c r="C102" s="34"/>
      <c r="E102" s="4"/>
      <c r="G102" s="4"/>
      <c r="H102" s="10"/>
      <c r="J102" s="10"/>
      <c r="K102" s="4"/>
      <c r="L102" s="10"/>
    </row>
    <row r="103" spans="3:12" ht="12.75">
      <c r="C103" s="4">
        <f>+C92</f>
        <v>2807881</v>
      </c>
      <c r="E103" s="4">
        <f>+E92</f>
        <v>1713046.29</v>
      </c>
      <c r="F103" s="10"/>
      <c r="G103" s="4">
        <f>+G92</f>
        <v>208317.72</v>
      </c>
      <c r="I103" s="4">
        <f>+I92</f>
        <v>1799257</v>
      </c>
      <c r="K103" s="4">
        <f>SUM(C103:I103)</f>
        <v>6528502.01</v>
      </c>
      <c r="L103" s="10"/>
    </row>
    <row r="104" spans="5:12" ht="12.75">
      <c r="E104" s="4"/>
      <c r="F104" s="10"/>
      <c r="G104" s="4"/>
      <c r="I104" s="4"/>
      <c r="K104" s="4"/>
      <c r="L104" s="10"/>
    </row>
    <row r="105" spans="5:12" ht="12.75">
      <c r="E105" s="4"/>
      <c r="F105" s="10"/>
      <c r="G105" s="4"/>
      <c r="I105" s="4"/>
      <c r="K105" s="4">
        <f>SUM(K101:K102)</f>
        <v>0</v>
      </c>
      <c r="L105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51">
      <selection activeCell="C82" sqref="C82"/>
    </sheetView>
  </sheetViews>
  <sheetFormatPr defaultColWidth="9.140625" defaultRowHeight="12.75"/>
  <cols>
    <col min="3" max="3" width="17.7109375" style="34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3:12" ht="12.75">
      <c r="C1" s="42">
        <v>2020</v>
      </c>
      <c r="D1" s="5">
        <f>+DATE(C1,12,1)</f>
        <v>44166</v>
      </c>
      <c r="E1"/>
      <c r="F1" t="s">
        <v>157</v>
      </c>
      <c r="G1"/>
      <c r="H1"/>
      <c r="J1"/>
      <c r="K1"/>
      <c r="L1"/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43">
        <v>33010</v>
      </c>
      <c r="C3" s="31">
        <v>32529.571</v>
      </c>
      <c r="D3" s="6">
        <f>+C3/$C$90</f>
        <v>0.009970874363910054</v>
      </c>
      <c r="E3" s="31">
        <v>32529.571</v>
      </c>
      <c r="F3" s="6">
        <f>+E3/$E$90</f>
        <v>0.017468245701628537</v>
      </c>
      <c r="G3" s="31">
        <v>1258.86</v>
      </c>
      <c r="H3" s="6">
        <f>+G3/$G$90</f>
        <v>0.0052780942610630285</v>
      </c>
      <c r="I3" s="31">
        <v>6768.49</v>
      </c>
      <c r="J3" s="6">
        <f>+I3/$I$90</f>
        <v>0.003412498921319018</v>
      </c>
      <c r="K3" s="26">
        <f>+C3+E3+G3+I3</f>
        <v>73086.492</v>
      </c>
      <c r="L3" s="6">
        <f>+K3/$K$90</f>
        <v>0.009948317514002885</v>
      </c>
    </row>
    <row r="4" spans="2:12" ht="12.75">
      <c r="B4" s="43">
        <v>33012</v>
      </c>
      <c r="C4" s="31">
        <v>474.669</v>
      </c>
      <c r="D4" s="6">
        <f aca="true" t="shared" si="0" ref="D4:D67">+C4/$C$90</f>
        <v>0.00014549423241526368</v>
      </c>
      <c r="E4" s="31">
        <v>474.669</v>
      </c>
      <c r="F4" s="6">
        <f aca="true" t="shared" si="1" ref="F4:F67">+E4/$E$90</f>
        <v>0.0002548952987712723</v>
      </c>
      <c r="G4" s="31">
        <v>0</v>
      </c>
      <c r="H4" s="6">
        <f aca="true" t="shared" si="2" ref="H4:H67">+G4/$G$90</f>
        <v>0</v>
      </c>
      <c r="I4" s="31">
        <v>44695.13</v>
      </c>
      <c r="J4" s="6">
        <f aca="true" t="shared" si="3" ref="J4:J67">+I4/$I$90</f>
        <v>0.02253413729106688</v>
      </c>
      <c r="K4" s="26">
        <f aca="true" t="shared" si="4" ref="K4:K67">+C4+E4+G4+I4</f>
        <v>45644.468</v>
      </c>
      <c r="L4" s="6">
        <f aca="true" t="shared" si="5" ref="L4:L67">+K4/$K$90</f>
        <v>0.006212990225632176</v>
      </c>
    </row>
    <row r="5" spans="2:12" ht="12.75">
      <c r="B5" s="43">
        <v>33013</v>
      </c>
      <c r="C5" s="31">
        <v>338.5626</v>
      </c>
      <c r="D5" s="6">
        <f t="shared" si="0"/>
        <v>0.00010377527416266062</v>
      </c>
      <c r="E5" s="31">
        <v>338.5626</v>
      </c>
      <c r="F5" s="6">
        <f t="shared" si="1"/>
        <v>0.0001818067223260393</v>
      </c>
      <c r="G5" s="31">
        <v>0</v>
      </c>
      <c r="H5" s="6">
        <f t="shared" si="2"/>
        <v>0</v>
      </c>
      <c r="I5" s="31">
        <v>3991.76</v>
      </c>
      <c r="J5" s="6">
        <f t="shared" si="3"/>
        <v>0.00201254292968807</v>
      </c>
      <c r="K5" s="26">
        <f t="shared" si="4"/>
        <v>4668.885200000001</v>
      </c>
      <c r="L5" s="6">
        <f t="shared" si="5"/>
        <v>0.0006355148692323182</v>
      </c>
    </row>
    <row r="6" spans="2:12" ht="12.75">
      <c r="B6" s="43">
        <v>33014</v>
      </c>
      <c r="C6" s="31">
        <v>4643.605</v>
      </c>
      <c r="D6" s="6">
        <f t="shared" si="0"/>
        <v>0.0014233449943322199</v>
      </c>
      <c r="E6" s="31">
        <v>4643.605</v>
      </c>
      <c r="F6" s="6">
        <f t="shared" si="1"/>
        <v>0.0024935967671172415</v>
      </c>
      <c r="G6" s="31">
        <v>2290.02</v>
      </c>
      <c r="H6" s="6">
        <f t="shared" si="2"/>
        <v>0.009601497719936734</v>
      </c>
      <c r="I6" s="31">
        <v>30261.88</v>
      </c>
      <c r="J6" s="6">
        <f t="shared" si="3"/>
        <v>0.01525726312029501</v>
      </c>
      <c r="K6" s="26">
        <f t="shared" si="4"/>
        <v>41839.11</v>
      </c>
      <c r="L6" s="6">
        <f t="shared" si="5"/>
        <v>0.005695016129427764</v>
      </c>
    </row>
    <row r="7" spans="2:12" ht="12.75">
      <c r="B7" s="43">
        <v>33015</v>
      </c>
      <c r="C7" s="31">
        <v>228.336</v>
      </c>
      <c r="D7" s="6">
        <f t="shared" si="0"/>
        <v>6.998892081170595E-05</v>
      </c>
      <c r="E7" s="31">
        <v>228.336</v>
      </c>
      <c r="F7" s="6">
        <f t="shared" si="1"/>
        <v>0.0001226154919327726</v>
      </c>
      <c r="G7" s="31">
        <v>0</v>
      </c>
      <c r="H7" s="6">
        <f t="shared" si="2"/>
        <v>0</v>
      </c>
      <c r="I7" s="31">
        <v>12131.82</v>
      </c>
      <c r="J7" s="6">
        <f t="shared" si="3"/>
        <v>0.006116552238924264</v>
      </c>
      <c r="K7" s="26">
        <f t="shared" si="4"/>
        <v>12588.492</v>
      </c>
      <c r="L7" s="6">
        <f t="shared" si="5"/>
        <v>0.001713508365382829</v>
      </c>
    </row>
    <row r="8" spans="2:12" ht="12.75">
      <c r="B8" s="43">
        <v>33016</v>
      </c>
      <c r="C8" s="31">
        <v>30138.736</v>
      </c>
      <c r="D8" s="6">
        <f t="shared" si="0"/>
        <v>0.009238042215283229</v>
      </c>
      <c r="E8" s="31">
        <v>30138.736</v>
      </c>
      <c r="F8" s="6">
        <f t="shared" si="1"/>
        <v>0.016184377149779113</v>
      </c>
      <c r="G8" s="31">
        <v>1915.99</v>
      </c>
      <c r="H8" s="6">
        <f t="shared" si="2"/>
        <v>0.008033280764544232</v>
      </c>
      <c r="I8" s="31">
        <v>22306.55</v>
      </c>
      <c r="J8" s="6">
        <f t="shared" si="3"/>
        <v>0.011246389935325124</v>
      </c>
      <c r="K8" s="26">
        <f t="shared" si="4"/>
        <v>84500.012</v>
      </c>
      <c r="L8" s="6">
        <f t="shared" si="5"/>
        <v>0.011501892159676428</v>
      </c>
    </row>
    <row r="9" spans="2:12" ht="12.75">
      <c r="B9" s="43">
        <v>33018</v>
      </c>
      <c r="C9" s="31">
        <v>467.0247</v>
      </c>
      <c r="D9" s="6">
        <f t="shared" si="0"/>
        <v>0.00014315112266751948</v>
      </c>
      <c r="E9" s="31">
        <v>467.0247</v>
      </c>
      <c r="F9" s="6">
        <f t="shared" si="1"/>
        <v>0.0002507903411431204</v>
      </c>
      <c r="G9" s="31">
        <v>0</v>
      </c>
      <c r="H9" s="6">
        <f t="shared" si="2"/>
        <v>0</v>
      </c>
      <c r="I9" s="31">
        <v>9001.42</v>
      </c>
      <c r="J9" s="6">
        <f t="shared" si="3"/>
        <v>0.0045382849114557955</v>
      </c>
      <c r="K9" s="26">
        <f t="shared" si="4"/>
        <v>9935.4694</v>
      </c>
      <c r="L9" s="6">
        <f t="shared" si="5"/>
        <v>0.0013523867617269102</v>
      </c>
    </row>
    <row r="10" spans="2:12" ht="12.75">
      <c r="B10" s="43">
        <v>33024</v>
      </c>
      <c r="C10" s="31">
        <v>161.4</v>
      </c>
      <c r="D10" s="6">
        <f t="shared" si="0"/>
        <v>4.947188274739568E-05</v>
      </c>
      <c r="E10" s="31">
        <v>161.4</v>
      </c>
      <c r="F10" s="6">
        <f t="shared" si="1"/>
        <v>8.667113551060497E-05</v>
      </c>
      <c r="G10" s="31">
        <v>0</v>
      </c>
      <c r="H10" s="6">
        <f t="shared" si="2"/>
        <v>0</v>
      </c>
      <c r="I10" s="31">
        <v>0</v>
      </c>
      <c r="J10" s="6">
        <f t="shared" si="3"/>
        <v>0</v>
      </c>
      <c r="K10" s="26">
        <f t="shared" si="4"/>
        <v>322.8</v>
      </c>
      <c r="L10" s="6">
        <f t="shared" si="5"/>
        <v>4.393858298083497E-05</v>
      </c>
    </row>
    <row r="11" spans="2:12" ht="12.75">
      <c r="B11" s="43">
        <v>33030</v>
      </c>
      <c r="C11" s="31">
        <v>12365.3259</v>
      </c>
      <c r="D11" s="6">
        <f t="shared" si="0"/>
        <v>0.003790185582764157</v>
      </c>
      <c r="E11" s="31">
        <v>12365.3259</v>
      </c>
      <c r="F11" s="6">
        <f t="shared" si="1"/>
        <v>0.006640129099824618</v>
      </c>
      <c r="G11" s="31">
        <v>0</v>
      </c>
      <c r="H11" s="6">
        <f t="shared" si="2"/>
        <v>0</v>
      </c>
      <c r="I11" s="31">
        <v>15391.63</v>
      </c>
      <c r="J11" s="6">
        <f t="shared" si="3"/>
        <v>0.007760064766637971</v>
      </c>
      <c r="K11" s="26">
        <f t="shared" si="4"/>
        <v>40122.2818</v>
      </c>
      <c r="L11" s="6">
        <f t="shared" si="5"/>
        <v>0.0054613265435246115</v>
      </c>
    </row>
    <row r="12" spans="2:12" ht="12.75">
      <c r="B12" s="43">
        <v>33031</v>
      </c>
      <c r="C12" s="31">
        <v>210.583846153846</v>
      </c>
      <c r="D12" s="6">
        <f t="shared" si="0"/>
        <v>6.454757958747634E-05</v>
      </c>
      <c r="E12" s="31">
        <v>210.583846153846</v>
      </c>
      <c r="F12" s="6">
        <f t="shared" si="1"/>
        <v>0.00011308265840362067</v>
      </c>
      <c r="G12" s="31">
        <v>0</v>
      </c>
      <c r="H12" s="6">
        <f t="shared" si="2"/>
        <v>0</v>
      </c>
      <c r="I12" s="31">
        <v>1633.34</v>
      </c>
      <c r="J12" s="6">
        <f t="shared" si="3"/>
        <v>0.0008234881026857106</v>
      </c>
      <c r="K12" s="26">
        <f t="shared" si="4"/>
        <v>2054.5076923076917</v>
      </c>
      <c r="L12" s="6">
        <f t="shared" si="5"/>
        <v>0.0002796535214474141</v>
      </c>
    </row>
    <row r="13" spans="2:12" ht="12.75">
      <c r="B13" s="43">
        <v>33032</v>
      </c>
      <c r="C13" s="31">
        <v>919.8204</v>
      </c>
      <c r="D13" s="6">
        <f t="shared" si="0"/>
        <v>0.0002819408115084423</v>
      </c>
      <c r="E13" s="31">
        <v>919.8204</v>
      </c>
      <c r="F13" s="6">
        <f t="shared" si="1"/>
        <v>0.000493939767867527</v>
      </c>
      <c r="G13" s="31">
        <v>0</v>
      </c>
      <c r="H13" s="6">
        <f t="shared" si="2"/>
        <v>0</v>
      </c>
      <c r="I13" s="31">
        <v>3616.41</v>
      </c>
      <c r="J13" s="6">
        <f t="shared" si="3"/>
        <v>0.001823301094342654</v>
      </c>
      <c r="K13" s="26">
        <f t="shared" si="4"/>
        <v>5456.0508</v>
      </c>
      <c r="L13" s="6">
        <f t="shared" si="5"/>
        <v>0.0007426615267145323</v>
      </c>
    </row>
    <row r="14" spans="2:12" ht="12.75">
      <c r="B14" s="43">
        <v>33033</v>
      </c>
      <c r="C14" s="31">
        <v>20190.1982</v>
      </c>
      <c r="D14" s="6">
        <f t="shared" si="0"/>
        <v>0.006188643853761334</v>
      </c>
      <c r="E14" s="31">
        <v>20190.1982</v>
      </c>
      <c r="F14" s="6">
        <f t="shared" si="1"/>
        <v>0.010842053309654105</v>
      </c>
      <c r="G14" s="31">
        <v>272.28</v>
      </c>
      <c r="H14" s="6">
        <f t="shared" si="2"/>
        <v>0.0011416039157668377</v>
      </c>
      <c r="I14" s="31">
        <v>18414.13</v>
      </c>
      <c r="J14" s="6">
        <f t="shared" si="3"/>
        <v>0.009283931683732734</v>
      </c>
      <c r="K14" s="26">
        <f t="shared" si="4"/>
        <v>59066.8064</v>
      </c>
      <c r="L14" s="6">
        <f t="shared" si="5"/>
        <v>0.008039999301175075</v>
      </c>
    </row>
    <row r="15" spans="2:12" ht="12.75">
      <c r="B15" s="43">
        <v>33034</v>
      </c>
      <c r="C15" s="31">
        <v>26587.8</v>
      </c>
      <c r="D15" s="6">
        <f t="shared" si="0"/>
        <v>0.008149619108495706</v>
      </c>
      <c r="E15" s="31">
        <v>26587.8</v>
      </c>
      <c r="F15" s="6">
        <f t="shared" si="1"/>
        <v>0.014277539137105718</v>
      </c>
      <c r="G15" s="31">
        <v>60.54</v>
      </c>
      <c r="H15" s="6">
        <f t="shared" si="2"/>
        <v>0.00025382951763083724</v>
      </c>
      <c r="I15" s="31">
        <v>10252.2</v>
      </c>
      <c r="J15" s="6">
        <f t="shared" si="3"/>
        <v>0.0051688960818656515</v>
      </c>
      <c r="K15" s="26">
        <f t="shared" si="4"/>
        <v>63488.34</v>
      </c>
      <c r="L15" s="6">
        <f t="shared" si="5"/>
        <v>0.008641845400884337</v>
      </c>
    </row>
    <row r="16" spans="2:12" ht="12.75">
      <c r="B16" s="43">
        <v>33035</v>
      </c>
      <c r="C16" s="31">
        <v>91.08</v>
      </c>
      <c r="D16" s="6">
        <f t="shared" si="0"/>
        <v>2.7917590338493174E-05</v>
      </c>
      <c r="E16" s="31">
        <v>91.08</v>
      </c>
      <c r="F16" s="6">
        <f t="shared" si="1"/>
        <v>4.8909585020482655E-05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182.16</v>
      </c>
      <c r="L16" s="6">
        <f t="shared" si="5"/>
        <v>2.479508139959386E-05</v>
      </c>
    </row>
    <row r="17" spans="2:12" ht="12.75">
      <c r="B17" s="43">
        <v>33054</v>
      </c>
      <c r="C17" s="31">
        <v>621.3498</v>
      </c>
      <c r="D17" s="6">
        <f t="shared" si="0"/>
        <v>0.0001904544265843727</v>
      </c>
      <c r="E17" s="31">
        <v>621.3498</v>
      </c>
      <c r="F17" s="6">
        <f t="shared" si="1"/>
        <v>0.0003336622844813339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1242.6996</v>
      </c>
      <c r="L17" s="6">
        <f t="shared" si="5"/>
        <v>0.0001691526006655837</v>
      </c>
    </row>
    <row r="18" spans="2:12" ht="12.75">
      <c r="B18" s="43">
        <v>33056</v>
      </c>
      <c r="C18" s="31">
        <v>4741.6867</v>
      </c>
      <c r="D18" s="6">
        <f t="shared" si="0"/>
        <v>0.0014534087264391918</v>
      </c>
      <c r="E18" s="31">
        <v>4741.6867</v>
      </c>
      <c r="F18" s="6">
        <f t="shared" si="1"/>
        <v>0.002546266236211483</v>
      </c>
      <c r="G18" s="31">
        <v>0</v>
      </c>
      <c r="H18" s="6">
        <f t="shared" si="2"/>
        <v>0</v>
      </c>
      <c r="I18" s="31">
        <v>8537.96</v>
      </c>
      <c r="J18" s="6">
        <f t="shared" si="3"/>
        <v>0.004304620275757949</v>
      </c>
      <c r="K18" s="26">
        <f t="shared" si="4"/>
        <v>18021.3334</v>
      </c>
      <c r="L18" s="6">
        <f t="shared" si="5"/>
        <v>0.0024530106970916754</v>
      </c>
    </row>
    <row r="19" spans="2:12" ht="12.75">
      <c r="B19" s="43">
        <v>33109</v>
      </c>
      <c r="C19" s="31">
        <v>10264.6701</v>
      </c>
      <c r="D19" s="6">
        <f t="shared" si="0"/>
        <v>0.0031462983620068044</v>
      </c>
      <c r="E19" s="31">
        <v>10264.6701</v>
      </c>
      <c r="F19" s="6">
        <f t="shared" si="1"/>
        <v>0.005512085583697367</v>
      </c>
      <c r="G19" s="31">
        <v>9960.28</v>
      </c>
      <c r="H19" s="6">
        <f t="shared" si="2"/>
        <v>0.041761035148134715</v>
      </c>
      <c r="I19" s="31">
        <v>0</v>
      </c>
      <c r="J19" s="6">
        <f t="shared" si="3"/>
        <v>0</v>
      </c>
      <c r="K19" s="26">
        <f t="shared" si="4"/>
        <v>30489.620199999998</v>
      </c>
      <c r="L19" s="6">
        <f t="shared" si="5"/>
        <v>0.004150157085538544</v>
      </c>
    </row>
    <row r="20" spans="2:12" ht="12.75">
      <c r="B20" s="43">
        <v>33122</v>
      </c>
      <c r="C20" s="31">
        <v>47676.425</v>
      </c>
      <c r="D20" s="6">
        <f t="shared" si="0"/>
        <v>0.014613646266511798</v>
      </c>
      <c r="E20" s="31">
        <v>47676.425</v>
      </c>
      <c r="F20" s="6">
        <f t="shared" si="1"/>
        <v>0.025602043939505544</v>
      </c>
      <c r="G20" s="31">
        <v>3304.74</v>
      </c>
      <c r="H20" s="6">
        <f t="shared" si="2"/>
        <v>0.01385597225132694</v>
      </c>
      <c r="I20" s="31">
        <v>68858.76</v>
      </c>
      <c r="J20" s="6">
        <f t="shared" si="3"/>
        <v>0.03471681929401759</v>
      </c>
      <c r="K20" s="26">
        <f t="shared" si="4"/>
        <v>167516.35</v>
      </c>
      <c r="L20" s="6">
        <f t="shared" si="5"/>
        <v>0.02280183099480048</v>
      </c>
    </row>
    <row r="21" spans="2:12" ht="12.75">
      <c r="B21" s="43">
        <v>33125</v>
      </c>
      <c r="C21" s="31">
        <v>6305.5328</v>
      </c>
      <c r="D21" s="6">
        <f t="shared" si="0"/>
        <v>0.0019327545188442229</v>
      </c>
      <c r="E21" s="31">
        <v>6305.5328</v>
      </c>
      <c r="F21" s="6">
        <f t="shared" si="1"/>
        <v>0.0033860451535028774</v>
      </c>
      <c r="G21" s="31">
        <v>0</v>
      </c>
      <c r="H21" s="6">
        <f t="shared" si="2"/>
        <v>0</v>
      </c>
      <c r="I21" s="31">
        <v>1890.18</v>
      </c>
      <c r="J21" s="6">
        <f t="shared" si="3"/>
        <v>0.0009529802379997284</v>
      </c>
      <c r="K21" s="26">
        <f t="shared" si="4"/>
        <v>14501.2456</v>
      </c>
      <c r="L21" s="6">
        <f t="shared" si="5"/>
        <v>0.0019738667382932715</v>
      </c>
    </row>
    <row r="22" spans="2:12" ht="12.75">
      <c r="B22" s="43">
        <v>33126</v>
      </c>
      <c r="C22" s="31">
        <v>140875.8139</v>
      </c>
      <c r="D22" s="6">
        <f t="shared" si="0"/>
        <v>0.04318086584389551</v>
      </c>
      <c r="E22" s="31">
        <v>140875.8139</v>
      </c>
      <c r="F22" s="6">
        <f t="shared" si="1"/>
        <v>0.07564973207369063</v>
      </c>
      <c r="G22" s="31">
        <v>12138.47</v>
      </c>
      <c r="H22" s="6">
        <f t="shared" si="2"/>
        <v>0.0508936568364121</v>
      </c>
      <c r="I22" s="31">
        <v>36833.7</v>
      </c>
      <c r="J22" s="6">
        <f t="shared" si="3"/>
        <v>0.018570606075829072</v>
      </c>
      <c r="K22" s="26">
        <f t="shared" si="4"/>
        <v>330723.7978</v>
      </c>
      <c r="L22" s="6">
        <f t="shared" si="5"/>
        <v>0.04501714694353218</v>
      </c>
    </row>
    <row r="23" spans="2:12" ht="12.75">
      <c r="B23" s="43">
        <v>33127</v>
      </c>
      <c r="C23" s="31">
        <v>37727.8815</v>
      </c>
      <c r="D23" s="6">
        <f t="shared" si="0"/>
        <v>0.011564246157841629</v>
      </c>
      <c r="E23" s="31">
        <v>37727.8815</v>
      </c>
      <c r="F23" s="6">
        <f t="shared" si="1"/>
        <v>0.020259717038504006</v>
      </c>
      <c r="G23" s="31">
        <v>136.44</v>
      </c>
      <c r="H23" s="6">
        <f t="shared" si="2"/>
        <v>0.0005720597850272783</v>
      </c>
      <c r="I23" s="31">
        <v>74846.24</v>
      </c>
      <c r="J23" s="6">
        <f t="shared" si="3"/>
        <v>0.037735553020656655</v>
      </c>
      <c r="K23" s="26">
        <f t="shared" si="4"/>
        <v>150438.44300000003</v>
      </c>
      <c r="L23" s="6">
        <f t="shared" si="5"/>
        <v>0.020477236713950166</v>
      </c>
    </row>
    <row r="24" spans="2:12" ht="12.75">
      <c r="B24" s="43">
        <v>33128</v>
      </c>
      <c r="C24" s="31">
        <v>30099.7395</v>
      </c>
      <c r="D24" s="6">
        <f t="shared" si="0"/>
        <v>0.009226089115682493</v>
      </c>
      <c r="E24" s="31">
        <v>30099.7395</v>
      </c>
      <c r="F24" s="6">
        <f t="shared" si="1"/>
        <v>0.01616343618982905</v>
      </c>
      <c r="G24" s="31">
        <v>0</v>
      </c>
      <c r="H24" s="6">
        <f t="shared" si="2"/>
        <v>0</v>
      </c>
      <c r="I24" s="31">
        <v>41971.98</v>
      </c>
      <c r="J24" s="6">
        <f t="shared" si="3"/>
        <v>0.021161194960120117</v>
      </c>
      <c r="K24" s="26">
        <f t="shared" si="4"/>
        <v>102171.459</v>
      </c>
      <c r="L24" s="6">
        <f t="shared" si="5"/>
        <v>0.01390727735298785</v>
      </c>
    </row>
    <row r="25" spans="2:12" ht="12.75">
      <c r="B25" s="43">
        <v>33129</v>
      </c>
      <c r="C25" s="31">
        <v>33901.6214</v>
      </c>
      <c r="D25" s="6">
        <f t="shared" si="0"/>
        <v>0.010391431467456013</v>
      </c>
      <c r="E25" s="31">
        <v>33901.6214</v>
      </c>
      <c r="F25" s="6">
        <f t="shared" si="1"/>
        <v>0.018205031117649477</v>
      </c>
      <c r="G25" s="31">
        <v>802.36</v>
      </c>
      <c r="H25" s="6">
        <f t="shared" si="2"/>
        <v>0.003364100623823564</v>
      </c>
      <c r="I25" s="31">
        <v>2993.34</v>
      </c>
      <c r="J25" s="6">
        <f t="shared" si="3"/>
        <v>0.0015091651935869109</v>
      </c>
      <c r="K25" s="26">
        <f t="shared" si="4"/>
        <v>71598.9428</v>
      </c>
      <c r="L25" s="6">
        <f t="shared" si="5"/>
        <v>0.009745836708667462</v>
      </c>
    </row>
    <row r="26" spans="2:12" ht="12.75">
      <c r="B26" s="43">
        <v>33130</v>
      </c>
      <c r="C26" s="31">
        <v>47573.8193846154</v>
      </c>
      <c r="D26" s="6">
        <f t="shared" si="0"/>
        <v>0.01458219587634122</v>
      </c>
      <c r="E26" s="31">
        <v>47573.8193846154</v>
      </c>
      <c r="F26" s="6">
        <f t="shared" si="1"/>
        <v>0.02554694514647489</v>
      </c>
      <c r="G26" s="31">
        <v>6971.72</v>
      </c>
      <c r="H26" s="6">
        <f t="shared" si="2"/>
        <v>0.029230728851292707</v>
      </c>
      <c r="I26" s="31">
        <v>73818.91</v>
      </c>
      <c r="J26" s="6">
        <f t="shared" si="3"/>
        <v>0.03721759960463053</v>
      </c>
      <c r="K26" s="26">
        <f t="shared" si="4"/>
        <v>175938.2687692308</v>
      </c>
      <c r="L26" s="6">
        <f t="shared" si="5"/>
        <v>0.023948197713201034</v>
      </c>
    </row>
    <row r="27" spans="2:12" ht="12.75">
      <c r="B27" s="43">
        <v>33131</v>
      </c>
      <c r="C27" s="31">
        <v>228779.423330769</v>
      </c>
      <c r="D27" s="6">
        <f t="shared" si="0"/>
        <v>0.07012483770778564</v>
      </c>
      <c r="E27" s="31">
        <v>228779.423330769</v>
      </c>
      <c r="F27" s="6">
        <f t="shared" si="1"/>
        <v>0.12285360843580632</v>
      </c>
      <c r="G27" s="31">
        <v>65933.74</v>
      </c>
      <c r="H27" s="6">
        <f t="shared" si="2"/>
        <v>0.27644415956057217</v>
      </c>
      <c r="I27" s="31">
        <v>104930.5</v>
      </c>
      <c r="J27" s="6">
        <f t="shared" si="3"/>
        <v>0.05290326469618264</v>
      </c>
      <c r="K27" s="26">
        <f t="shared" si="4"/>
        <v>628423.086661538</v>
      </c>
      <c r="L27" s="6">
        <f t="shared" si="5"/>
        <v>0.08553909523032972</v>
      </c>
    </row>
    <row r="28" spans="2:12" ht="12.75">
      <c r="B28" s="43">
        <v>33132</v>
      </c>
      <c r="C28" s="31">
        <v>63559.8899692308</v>
      </c>
      <c r="D28" s="6">
        <f t="shared" si="0"/>
        <v>0.019482202131320674</v>
      </c>
      <c r="E28" s="31">
        <v>63559.8899692308</v>
      </c>
      <c r="F28" s="6">
        <f t="shared" si="1"/>
        <v>0.03413139923520659</v>
      </c>
      <c r="G28" s="31">
        <v>3163.98</v>
      </c>
      <c r="H28" s="6">
        <f t="shared" si="2"/>
        <v>0.013265799755428086</v>
      </c>
      <c r="I28" s="31">
        <v>64512.8</v>
      </c>
      <c r="J28" s="6">
        <f t="shared" si="3"/>
        <v>0.03252569781609629</v>
      </c>
      <c r="K28" s="26">
        <f t="shared" si="4"/>
        <v>194796.55993846158</v>
      </c>
      <c r="L28" s="6">
        <f t="shared" si="5"/>
        <v>0.026515132630846615</v>
      </c>
    </row>
    <row r="29" spans="2:12" ht="12.75">
      <c r="B29" s="43">
        <v>33133</v>
      </c>
      <c r="C29" s="31">
        <v>62461.8182538461</v>
      </c>
      <c r="D29" s="6">
        <f t="shared" si="0"/>
        <v>0.019145624218360677</v>
      </c>
      <c r="E29" s="31">
        <v>62461.8182538461</v>
      </c>
      <c r="F29" s="6">
        <f t="shared" si="1"/>
        <v>0.033541739244844326</v>
      </c>
      <c r="G29" s="31">
        <v>15454.27</v>
      </c>
      <c r="H29" s="6">
        <f t="shared" si="2"/>
        <v>0.064796000981776</v>
      </c>
      <c r="I29" s="31">
        <v>69849.79</v>
      </c>
      <c r="J29" s="6">
        <f t="shared" si="3"/>
        <v>0.03521647118180864</v>
      </c>
      <c r="K29" s="26">
        <f t="shared" si="4"/>
        <v>210227.69650769216</v>
      </c>
      <c r="L29" s="6">
        <f t="shared" si="5"/>
        <v>0.028615573382506265</v>
      </c>
    </row>
    <row r="30" spans="2:12" ht="12.75">
      <c r="B30" s="43">
        <v>33134</v>
      </c>
      <c r="C30" s="31">
        <v>51172.5288</v>
      </c>
      <c r="D30" s="6">
        <f t="shared" si="0"/>
        <v>0.015685262358620375</v>
      </c>
      <c r="E30" s="31">
        <v>51172.5288</v>
      </c>
      <c r="F30" s="6">
        <f t="shared" si="1"/>
        <v>0.027479437286525004</v>
      </c>
      <c r="G30" s="31">
        <v>20707.1</v>
      </c>
      <c r="H30" s="6">
        <f t="shared" si="2"/>
        <v>0.08681984150204013</v>
      </c>
      <c r="I30" s="31">
        <v>91696.82</v>
      </c>
      <c r="J30" s="6">
        <f t="shared" si="3"/>
        <v>0.04623118292830221</v>
      </c>
      <c r="K30" s="26">
        <f t="shared" si="4"/>
        <v>214748.9776</v>
      </c>
      <c r="L30" s="6">
        <f t="shared" si="5"/>
        <v>0.029230996816378783</v>
      </c>
    </row>
    <row r="31" spans="2:12" ht="12.75">
      <c r="B31" s="43">
        <v>33135</v>
      </c>
      <c r="C31" s="31">
        <v>9250.55598461538</v>
      </c>
      <c r="D31" s="6">
        <f t="shared" si="0"/>
        <v>0.0028354549009858205</v>
      </c>
      <c r="E31" s="31">
        <v>9250.55598461538</v>
      </c>
      <c r="F31" s="6">
        <f t="shared" si="1"/>
        <v>0.004967510478878794</v>
      </c>
      <c r="G31" s="31">
        <v>0</v>
      </c>
      <c r="H31" s="6">
        <f t="shared" si="2"/>
        <v>0</v>
      </c>
      <c r="I31" s="31">
        <v>34831.42</v>
      </c>
      <c r="J31" s="6">
        <f t="shared" si="3"/>
        <v>0.017561107895263148</v>
      </c>
      <c r="K31" s="26">
        <f t="shared" si="4"/>
        <v>53332.53196923075</v>
      </c>
      <c r="L31" s="6">
        <f t="shared" si="5"/>
        <v>0.007259466795254273</v>
      </c>
    </row>
    <row r="32" spans="2:12" ht="12.75">
      <c r="B32" s="43">
        <v>33136</v>
      </c>
      <c r="C32" s="31">
        <v>6390.172</v>
      </c>
      <c r="D32" s="6">
        <f t="shared" si="0"/>
        <v>0.001958697892934888</v>
      </c>
      <c r="E32" s="31">
        <v>6390.172</v>
      </c>
      <c r="F32" s="6">
        <f t="shared" si="1"/>
        <v>0.0034314960554403568</v>
      </c>
      <c r="G32" s="31">
        <v>44.76</v>
      </c>
      <c r="H32" s="6">
        <f t="shared" si="2"/>
        <v>0.00018766780986383008</v>
      </c>
      <c r="I32" s="31">
        <v>998.13</v>
      </c>
      <c r="J32" s="6">
        <f t="shared" si="3"/>
        <v>0.000503231525545011</v>
      </c>
      <c r="K32" s="26">
        <f t="shared" si="4"/>
        <v>13823.233999999999</v>
      </c>
      <c r="L32" s="6">
        <f t="shared" si="5"/>
        <v>0.0018815778010300471</v>
      </c>
    </row>
    <row r="33" spans="2:12" ht="12.75">
      <c r="B33" s="43">
        <v>33137</v>
      </c>
      <c r="C33" s="31">
        <v>41358.0902</v>
      </c>
      <c r="D33" s="6">
        <f t="shared" si="0"/>
        <v>0.012676967713944326</v>
      </c>
      <c r="E33" s="31">
        <v>41358.0902</v>
      </c>
      <c r="F33" s="6">
        <f t="shared" si="1"/>
        <v>0.02220912416470894</v>
      </c>
      <c r="G33" s="31">
        <v>104.79</v>
      </c>
      <c r="H33" s="6">
        <f t="shared" si="2"/>
        <v>0.00043935902135010626</v>
      </c>
      <c r="I33" s="31">
        <v>72926.84</v>
      </c>
      <c r="J33" s="6">
        <f t="shared" si="3"/>
        <v>0.03676784080868918</v>
      </c>
      <c r="K33" s="26">
        <f t="shared" si="4"/>
        <v>155747.8104</v>
      </c>
      <c r="L33" s="6">
        <f t="shared" si="5"/>
        <v>0.021199932129317693</v>
      </c>
    </row>
    <row r="34" spans="2:12" ht="12.75">
      <c r="B34" s="43">
        <v>33138</v>
      </c>
      <c r="C34" s="31">
        <v>34194.6944</v>
      </c>
      <c r="D34" s="6">
        <f t="shared" si="0"/>
        <v>0.010481263394918387</v>
      </c>
      <c r="E34" s="31">
        <v>34194.6944</v>
      </c>
      <c r="F34" s="6">
        <f t="shared" si="1"/>
        <v>0.018362410112057775</v>
      </c>
      <c r="G34" s="31">
        <v>2526.24</v>
      </c>
      <c r="H34" s="6">
        <f t="shared" si="2"/>
        <v>0.010591910813011664</v>
      </c>
      <c r="I34" s="31">
        <v>23210.29</v>
      </c>
      <c r="J34" s="6">
        <f t="shared" si="3"/>
        <v>0.011702032445715603</v>
      </c>
      <c r="K34" s="26">
        <f t="shared" si="4"/>
        <v>94125.91880000001</v>
      </c>
      <c r="L34" s="6">
        <f t="shared" si="5"/>
        <v>0.012812142174229043</v>
      </c>
    </row>
    <row r="35" spans="2:12" ht="12.75">
      <c r="B35" s="43">
        <v>33139</v>
      </c>
      <c r="C35" s="31">
        <v>802415.0698</v>
      </c>
      <c r="D35" s="6">
        <f t="shared" si="0"/>
        <v>0.2459540535804766</v>
      </c>
      <c r="E35" s="31">
        <v>578.4</v>
      </c>
      <c r="F35" s="6">
        <f t="shared" si="1"/>
        <v>0.0003105984187071494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802993.4698000001</v>
      </c>
      <c r="L35" s="6">
        <f t="shared" si="5"/>
        <v>0.10930110038995014</v>
      </c>
    </row>
    <row r="36" spans="2:12" ht="12.75">
      <c r="B36" s="43">
        <v>33140</v>
      </c>
      <c r="C36" s="31">
        <v>547153.3598</v>
      </c>
      <c r="D36" s="6">
        <f t="shared" si="0"/>
        <v>0.16771193841926393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547153.3598</v>
      </c>
      <c r="L36" s="6">
        <f t="shared" si="5"/>
        <v>0.07447689994676256</v>
      </c>
    </row>
    <row r="37" spans="2:12" ht="12.75">
      <c r="B37" s="43">
        <v>33141</v>
      </c>
      <c r="C37" s="31">
        <v>66127.0909</v>
      </c>
      <c r="D37" s="6">
        <f t="shared" si="0"/>
        <v>0.020269093478507905</v>
      </c>
      <c r="E37" s="31">
        <v>14869.5705</v>
      </c>
      <c r="F37" s="6">
        <f t="shared" si="1"/>
        <v>0.007984898139962789</v>
      </c>
      <c r="G37" s="31">
        <v>8001.3</v>
      </c>
      <c r="H37" s="6">
        <f t="shared" si="2"/>
        <v>0.03354750775387542</v>
      </c>
      <c r="I37" s="31">
        <v>6370.95</v>
      </c>
      <c r="J37" s="6">
        <f t="shared" si="3"/>
        <v>0.0032120694575566186</v>
      </c>
      <c r="K37" s="26">
        <f t="shared" si="4"/>
        <v>95368.9114</v>
      </c>
      <c r="L37" s="6">
        <f t="shared" si="5"/>
        <v>0.012981334657189585</v>
      </c>
    </row>
    <row r="38" spans="2:12" ht="12.75">
      <c r="B38" s="43">
        <v>33142</v>
      </c>
      <c r="C38" s="31">
        <v>62238.7845</v>
      </c>
      <c r="D38" s="6">
        <f t="shared" si="0"/>
        <v>0.01907726052741281</v>
      </c>
      <c r="E38" s="31">
        <v>62238.7845</v>
      </c>
      <c r="F38" s="6">
        <f t="shared" si="1"/>
        <v>0.03342197103726667</v>
      </c>
      <c r="G38" s="31">
        <v>4090.95</v>
      </c>
      <c r="H38" s="6">
        <f t="shared" si="2"/>
        <v>0.017152359847239403</v>
      </c>
      <c r="I38" s="31">
        <v>28894.04</v>
      </c>
      <c r="J38" s="6">
        <f t="shared" si="3"/>
        <v>0.014567633302634497</v>
      </c>
      <c r="K38" s="26">
        <f t="shared" si="4"/>
        <v>157462.559</v>
      </c>
      <c r="L38" s="6">
        <f t="shared" si="5"/>
        <v>0.02143333864620856</v>
      </c>
    </row>
    <row r="39" spans="2:12" ht="12.75">
      <c r="B39" s="43">
        <v>33143</v>
      </c>
      <c r="C39" s="31">
        <v>12334.1587</v>
      </c>
      <c r="D39" s="6">
        <f t="shared" si="0"/>
        <v>0.0037806322986008076</v>
      </c>
      <c r="E39" s="31">
        <v>12334.1587</v>
      </c>
      <c r="F39" s="6">
        <f t="shared" si="1"/>
        <v>0.006623392441741061</v>
      </c>
      <c r="G39" s="31">
        <v>0</v>
      </c>
      <c r="H39" s="6">
        <f t="shared" si="2"/>
        <v>0</v>
      </c>
      <c r="I39" s="31">
        <v>44812.84</v>
      </c>
      <c r="J39" s="6">
        <f t="shared" si="3"/>
        <v>0.022593483651633044</v>
      </c>
      <c r="K39" s="26">
        <f t="shared" si="4"/>
        <v>69481.1574</v>
      </c>
      <c r="L39" s="6">
        <f t="shared" si="5"/>
        <v>0.009457570012467024</v>
      </c>
    </row>
    <row r="40" spans="2:12" ht="12.75">
      <c r="B40" s="43">
        <v>33144</v>
      </c>
      <c r="C40" s="31">
        <v>12630.2716</v>
      </c>
      <c r="D40" s="6">
        <f t="shared" si="0"/>
        <v>0.003871396007825041</v>
      </c>
      <c r="E40" s="31">
        <v>12630.2716</v>
      </c>
      <c r="F40" s="6">
        <f t="shared" si="1"/>
        <v>0.006782403849933987</v>
      </c>
      <c r="G40" s="31">
        <v>292.95</v>
      </c>
      <c r="H40" s="6">
        <f t="shared" si="2"/>
        <v>0.0012282682059787538</v>
      </c>
      <c r="I40" s="31">
        <v>24513.16</v>
      </c>
      <c r="J40" s="6">
        <f t="shared" si="3"/>
        <v>0.012358906057055636</v>
      </c>
      <c r="K40" s="26">
        <f t="shared" si="4"/>
        <v>50066.6532</v>
      </c>
      <c r="L40" s="6">
        <f t="shared" si="5"/>
        <v>0.006814925019209686</v>
      </c>
    </row>
    <row r="41" spans="2:12" ht="12.75">
      <c r="B41" s="43">
        <v>33145</v>
      </c>
      <c r="C41" s="31">
        <v>11505.0363</v>
      </c>
      <c r="D41" s="6">
        <f t="shared" si="0"/>
        <v>0.003526491987844678</v>
      </c>
      <c r="E41" s="31">
        <v>11505.0363</v>
      </c>
      <c r="F41" s="6">
        <f t="shared" si="1"/>
        <v>0.0061781571264667235</v>
      </c>
      <c r="G41" s="31">
        <v>0</v>
      </c>
      <c r="H41" s="6">
        <f t="shared" si="2"/>
        <v>0</v>
      </c>
      <c r="I41" s="31">
        <v>30486.13</v>
      </c>
      <c r="J41" s="6">
        <f t="shared" si="3"/>
        <v>0.015370324214143976</v>
      </c>
      <c r="K41" s="26">
        <f t="shared" si="4"/>
        <v>53496.202600000004</v>
      </c>
      <c r="L41" s="6">
        <f t="shared" si="5"/>
        <v>0.0072817451583013</v>
      </c>
    </row>
    <row r="42" spans="2:12" ht="12.75">
      <c r="B42" s="43">
        <v>33146</v>
      </c>
      <c r="C42" s="31">
        <v>8510.643</v>
      </c>
      <c r="D42" s="6">
        <f t="shared" si="0"/>
        <v>0.002608658814132242</v>
      </c>
      <c r="E42" s="31">
        <v>8510.643</v>
      </c>
      <c r="F42" s="6">
        <f t="shared" si="1"/>
        <v>0.004570180252387743</v>
      </c>
      <c r="G42" s="31">
        <v>6760.07</v>
      </c>
      <c r="H42" s="6">
        <f t="shared" si="2"/>
        <v>0.028343331801299863</v>
      </c>
      <c r="I42" s="31">
        <v>46322.46</v>
      </c>
      <c r="J42" s="6">
        <f t="shared" si="3"/>
        <v>0.023354595306020007</v>
      </c>
      <c r="K42" s="26">
        <f t="shared" si="4"/>
        <v>70103.81599999999</v>
      </c>
      <c r="L42" s="6">
        <f t="shared" si="5"/>
        <v>0.009542324462791778</v>
      </c>
    </row>
    <row r="43" spans="2:12" ht="12.75">
      <c r="B43" s="43">
        <v>33147</v>
      </c>
      <c r="C43" s="31">
        <v>5680.9858</v>
      </c>
      <c r="D43" s="6">
        <f t="shared" si="0"/>
        <v>0.0017413200953359347</v>
      </c>
      <c r="E43" s="31">
        <v>5680.9858</v>
      </c>
      <c r="F43" s="6">
        <f t="shared" si="1"/>
        <v>0.0030506659857845266</v>
      </c>
      <c r="G43" s="31">
        <v>88.14</v>
      </c>
      <c r="H43" s="6">
        <f t="shared" si="2"/>
        <v>0.0003695496148659067</v>
      </c>
      <c r="I43" s="31">
        <v>0</v>
      </c>
      <c r="J43" s="6">
        <f t="shared" si="3"/>
        <v>0</v>
      </c>
      <c r="K43" s="26">
        <f t="shared" si="4"/>
        <v>11450.1116</v>
      </c>
      <c r="L43" s="6">
        <f t="shared" si="5"/>
        <v>0.001558555386234266</v>
      </c>
    </row>
    <row r="44" spans="2:12" ht="12.75">
      <c r="B44" s="43">
        <v>33149</v>
      </c>
      <c r="C44" s="31">
        <v>59143.3866</v>
      </c>
      <c r="D44" s="6">
        <f t="shared" si="0"/>
        <v>0.01812846770234878</v>
      </c>
      <c r="E44" s="31">
        <v>59143.3866</v>
      </c>
      <c r="F44" s="6">
        <f t="shared" si="1"/>
        <v>0.03175975510882713</v>
      </c>
      <c r="G44" s="31">
        <v>19713.51</v>
      </c>
      <c r="H44" s="6">
        <f t="shared" si="2"/>
        <v>0.08265395992914908</v>
      </c>
      <c r="I44" s="31">
        <v>31995.71</v>
      </c>
      <c r="J44" s="6">
        <f t="shared" si="3"/>
        <v>0.016131415701557676</v>
      </c>
      <c r="K44" s="26">
        <f t="shared" si="4"/>
        <v>169995.9932</v>
      </c>
      <c r="L44" s="6">
        <f t="shared" si="5"/>
        <v>0.02313935270640538</v>
      </c>
    </row>
    <row r="45" spans="2:12" ht="12.75">
      <c r="B45" s="43">
        <v>33150</v>
      </c>
      <c r="C45" s="31">
        <v>7586.7287</v>
      </c>
      <c r="D45" s="6">
        <f t="shared" si="0"/>
        <v>0.0023254631516896013</v>
      </c>
      <c r="E45" s="31">
        <v>7586.7287</v>
      </c>
      <c r="F45" s="6">
        <f t="shared" si="1"/>
        <v>0.004074042077074944</v>
      </c>
      <c r="G45" s="31">
        <v>12.9</v>
      </c>
      <c r="H45" s="6">
        <f t="shared" si="2"/>
        <v>5.4086567185956395E-05</v>
      </c>
      <c r="I45" s="31">
        <v>0</v>
      </c>
      <c r="J45" s="6">
        <f t="shared" si="3"/>
        <v>0</v>
      </c>
      <c r="K45" s="26">
        <f t="shared" si="4"/>
        <v>15186.357399999999</v>
      </c>
      <c r="L45" s="6">
        <f t="shared" si="5"/>
        <v>0.0020671221338182067</v>
      </c>
    </row>
    <row r="46" spans="2:12" ht="12.75">
      <c r="B46" s="43">
        <v>33154</v>
      </c>
      <c r="C46" s="31">
        <v>11802.2684</v>
      </c>
      <c r="D46" s="6">
        <f t="shared" si="0"/>
        <v>0.0036175987511653856</v>
      </c>
      <c r="E46" s="31">
        <v>11802.2684</v>
      </c>
      <c r="F46" s="6">
        <f t="shared" si="1"/>
        <v>0.006337769540451865</v>
      </c>
      <c r="G46" s="31">
        <v>3740.37</v>
      </c>
      <c r="H46" s="6">
        <f t="shared" si="2"/>
        <v>0.01568246304692525</v>
      </c>
      <c r="I46" s="31">
        <v>449.07</v>
      </c>
      <c r="J46" s="6">
        <f t="shared" si="3"/>
        <v>0.0002264095670669132</v>
      </c>
      <c r="K46" s="26">
        <f t="shared" si="4"/>
        <v>27793.9768</v>
      </c>
      <c r="L46" s="6">
        <f t="shared" si="5"/>
        <v>0.003783234064418222</v>
      </c>
    </row>
    <row r="47" spans="2:12" ht="12.75">
      <c r="B47" s="43">
        <v>33155</v>
      </c>
      <c r="C47" s="31">
        <v>3724.9008</v>
      </c>
      <c r="D47" s="6">
        <f t="shared" si="0"/>
        <v>0.0011417463173685276</v>
      </c>
      <c r="E47" s="31">
        <v>3724.9008</v>
      </c>
      <c r="F47" s="6">
        <f t="shared" si="1"/>
        <v>0.0020002563940542803</v>
      </c>
      <c r="G47" s="31">
        <v>0</v>
      </c>
      <c r="H47" s="6">
        <f t="shared" si="2"/>
        <v>0</v>
      </c>
      <c r="I47" s="31">
        <v>42511.9</v>
      </c>
      <c r="J47" s="6">
        <f t="shared" si="3"/>
        <v>0.021433408765207895</v>
      </c>
      <c r="K47" s="26">
        <f t="shared" si="4"/>
        <v>49961.7016</v>
      </c>
      <c r="L47" s="6">
        <f t="shared" si="5"/>
        <v>0.006800639317271733</v>
      </c>
    </row>
    <row r="48" spans="2:12" ht="12.75">
      <c r="B48" s="43">
        <v>33156</v>
      </c>
      <c r="C48" s="31">
        <v>10205.3329</v>
      </c>
      <c r="D48" s="6">
        <f t="shared" si="0"/>
        <v>0.003128110487155759</v>
      </c>
      <c r="E48" s="31">
        <v>10205.3329</v>
      </c>
      <c r="F48" s="6">
        <f t="shared" si="1"/>
        <v>0.005480221751590676</v>
      </c>
      <c r="G48" s="31">
        <v>823.91</v>
      </c>
      <c r="H48" s="6">
        <f t="shared" si="2"/>
        <v>0.0034544545403241344</v>
      </c>
      <c r="I48" s="31">
        <v>58007.99</v>
      </c>
      <c r="J48" s="6">
        <f t="shared" si="3"/>
        <v>0.029246139582519055</v>
      </c>
      <c r="K48" s="26">
        <f t="shared" si="4"/>
        <v>79242.5658</v>
      </c>
      <c r="L48" s="6">
        <f t="shared" si="5"/>
        <v>0.010786264104763243</v>
      </c>
    </row>
    <row r="49" spans="2:12" ht="12.75">
      <c r="B49" s="43">
        <v>33157</v>
      </c>
      <c r="C49" s="31">
        <v>3058.14855384615</v>
      </c>
      <c r="D49" s="6">
        <f t="shared" si="0"/>
        <v>0.0009373752582403619</v>
      </c>
      <c r="E49" s="31">
        <v>3058.14855384615</v>
      </c>
      <c r="F49" s="6">
        <f t="shared" si="1"/>
        <v>0.0016422131829117738</v>
      </c>
      <c r="G49" s="31">
        <v>0</v>
      </c>
      <c r="H49" s="6">
        <f t="shared" si="2"/>
        <v>0</v>
      </c>
      <c r="I49" s="31">
        <v>15897.57</v>
      </c>
      <c r="J49" s="6">
        <f t="shared" si="3"/>
        <v>0.008015146727939848</v>
      </c>
      <c r="K49" s="26">
        <f t="shared" si="4"/>
        <v>22013.8671076923</v>
      </c>
      <c r="L49" s="6">
        <f t="shared" si="5"/>
        <v>0.0029964625980186234</v>
      </c>
    </row>
    <row r="50" spans="2:12" ht="12.75">
      <c r="B50" s="43">
        <v>33158</v>
      </c>
      <c r="C50" s="31">
        <v>25</v>
      </c>
      <c r="D50" s="6">
        <f t="shared" si="0"/>
        <v>7.662931032744065E-06</v>
      </c>
      <c r="E50" s="31">
        <v>25</v>
      </c>
      <c r="F50" s="6">
        <f t="shared" si="1"/>
        <v>1.342489707413336E-05</v>
      </c>
      <c r="G50" s="31">
        <v>0</v>
      </c>
      <c r="H50" s="6">
        <f t="shared" si="2"/>
        <v>0</v>
      </c>
      <c r="I50" s="31">
        <v>967.49</v>
      </c>
      <c r="J50" s="6">
        <f t="shared" si="3"/>
        <v>0.0004877836240264722</v>
      </c>
      <c r="K50" s="26">
        <f t="shared" si="4"/>
        <v>1017.49</v>
      </c>
      <c r="L50" s="6">
        <f t="shared" si="5"/>
        <v>0.00013849773481155444</v>
      </c>
    </row>
    <row r="51" spans="2:12" ht="12.75">
      <c r="B51" s="43">
        <v>33160</v>
      </c>
      <c r="C51" s="31">
        <v>168542.617269231</v>
      </c>
      <c r="D51" s="6">
        <f t="shared" si="0"/>
        <v>0.05166121808849184</v>
      </c>
      <c r="E51" s="31">
        <v>168542.617269231</v>
      </c>
      <c r="F51" s="6">
        <f t="shared" si="1"/>
        <v>0.09050669157777912</v>
      </c>
      <c r="G51" s="31">
        <v>14773.71</v>
      </c>
      <c r="H51" s="6">
        <f t="shared" si="2"/>
        <v>0.06194257817835937</v>
      </c>
      <c r="I51" s="31">
        <v>66470.48</v>
      </c>
      <c r="J51" s="6">
        <f t="shared" si="3"/>
        <v>0.0335127098214753</v>
      </c>
      <c r="K51" s="26">
        <f t="shared" si="4"/>
        <v>418329.424538462</v>
      </c>
      <c r="L51" s="6">
        <f t="shared" si="5"/>
        <v>0.056941766212540754</v>
      </c>
    </row>
    <row r="52" spans="2:12" ht="12.75">
      <c r="B52" s="43">
        <v>33161</v>
      </c>
      <c r="C52" s="31">
        <v>6367.40208461538</v>
      </c>
      <c r="D52" s="6">
        <f t="shared" si="0"/>
        <v>0.0019517185212863377</v>
      </c>
      <c r="E52" s="31">
        <v>6367.40208461538</v>
      </c>
      <c r="F52" s="6">
        <f t="shared" si="1"/>
        <v>0.0034192687046233467</v>
      </c>
      <c r="G52" s="31">
        <v>0</v>
      </c>
      <c r="H52" s="6">
        <f t="shared" si="2"/>
        <v>0</v>
      </c>
      <c r="I52" s="31">
        <v>1847.71</v>
      </c>
      <c r="J52" s="6">
        <f t="shared" si="3"/>
        <v>0.0009315679541390123</v>
      </c>
      <c r="K52" s="26">
        <f t="shared" si="4"/>
        <v>14582.514169230759</v>
      </c>
      <c r="L52" s="6">
        <f t="shared" si="5"/>
        <v>0.0019849287760035548</v>
      </c>
    </row>
    <row r="53" spans="2:12" ht="12.75">
      <c r="B53" s="43">
        <v>33162</v>
      </c>
      <c r="C53" s="31">
        <v>4789.7365</v>
      </c>
      <c r="D53" s="6">
        <f t="shared" si="0"/>
        <v>0.0014681368185806775</v>
      </c>
      <c r="E53" s="31">
        <v>4789.7365</v>
      </c>
      <c r="F53" s="6">
        <f t="shared" si="1"/>
        <v>0.0025720687809887904</v>
      </c>
      <c r="G53" s="31">
        <v>0</v>
      </c>
      <c r="H53" s="6">
        <f t="shared" si="2"/>
        <v>0</v>
      </c>
      <c r="I53" s="31">
        <v>3965.1</v>
      </c>
      <c r="J53" s="6">
        <f t="shared" si="3"/>
        <v>0.00199910164200908</v>
      </c>
      <c r="K53" s="26">
        <f t="shared" si="4"/>
        <v>13544.573</v>
      </c>
      <c r="L53" s="6">
        <f t="shared" si="5"/>
        <v>0.001843647288415356</v>
      </c>
    </row>
    <row r="54" spans="2:12" ht="12.75">
      <c r="B54" s="43">
        <v>33165</v>
      </c>
      <c r="C54" s="31">
        <v>2595.6024</v>
      </c>
      <c r="D54" s="6">
        <f t="shared" si="0"/>
        <v>0.0007955968871849989</v>
      </c>
      <c r="E54" s="31">
        <v>2595.6024</v>
      </c>
      <c r="F54" s="6">
        <f t="shared" si="1"/>
        <v>0.0013938278026149411</v>
      </c>
      <c r="G54" s="31">
        <v>0</v>
      </c>
      <c r="H54" s="6">
        <f t="shared" si="2"/>
        <v>0</v>
      </c>
      <c r="I54" s="31">
        <v>35194.14</v>
      </c>
      <c r="J54" s="6">
        <f t="shared" si="3"/>
        <v>0.017743982008801153</v>
      </c>
      <c r="K54" s="26">
        <f t="shared" si="4"/>
        <v>40385.3448</v>
      </c>
      <c r="L54" s="6">
        <f t="shared" si="5"/>
        <v>0.005497133902430087</v>
      </c>
    </row>
    <row r="55" spans="2:12" ht="12.75">
      <c r="B55" s="43">
        <v>33166</v>
      </c>
      <c r="C55" s="31">
        <v>156969.7755</v>
      </c>
      <c r="D55" s="6">
        <f t="shared" si="0"/>
        <v>0.04811394255527275</v>
      </c>
      <c r="E55" s="31">
        <v>156969.7755</v>
      </c>
      <c r="F55" s="6">
        <f t="shared" si="1"/>
        <v>0.0842921231934928</v>
      </c>
      <c r="G55" s="31">
        <v>3232.35</v>
      </c>
      <c r="H55" s="6">
        <f t="shared" si="2"/>
        <v>0.013552458561513655</v>
      </c>
      <c r="I55" s="31">
        <v>31502.87</v>
      </c>
      <c r="J55" s="6">
        <f t="shared" si="3"/>
        <v>0.01588293842399904</v>
      </c>
      <c r="K55" s="26">
        <f t="shared" si="4"/>
        <v>348674.77099999995</v>
      </c>
      <c r="L55" s="6">
        <f t="shared" si="5"/>
        <v>0.04746058041792791</v>
      </c>
    </row>
    <row r="56" spans="2:12" ht="12.75">
      <c r="B56" s="43">
        <v>33167</v>
      </c>
      <c r="C56" s="31">
        <v>486.7863</v>
      </c>
      <c r="D56" s="6">
        <f t="shared" si="0"/>
        <v>0.00014920839378338647</v>
      </c>
      <c r="E56" s="31">
        <v>486.7863</v>
      </c>
      <c r="F56" s="6">
        <f t="shared" si="1"/>
        <v>0.0002614022389839282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973.5726</v>
      </c>
      <c r="L56" s="6">
        <f t="shared" si="5"/>
        <v>0.00013251982798316992</v>
      </c>
    </row>
    <row r="57" spans="2:12" ht="12.75">
      <c r="B57" s="43">
        <v>33168</v>
      </c>
      <c r="C57" s="31">
        <v>2453.6922</v>
      </c>
      <c r="D57" s="6">
        <f t="shared" si="0"/>
        <v>0.0007520989641672822</v>
      </c>
      <c r="E57" s="31">
        <v>2453.6922</v>
      </c>
      <c r="F57" s="6">
        <f t="shared" si="1"/>
        <v>0.001317622609464154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4907.3844</v>
      </c>
      <c r="L57" s="6">
        <f t="shared" si="5"/>
        <v>0.0006679786762027727</v>
      </c>
    </row>
    <row r="58" spans="2:12" ht="12.75">
      <c r="B58" s="43">
        <v>33169</v>
      </c>
      <c r="C58" s="31">
        <v>7076.1356</v>
      </c>
      <c r="D58" s="6">
        <f t="shared" si="0"/>
        <v>0.0021689575632458016</v>
      </c>
      <c r="E58" s="31">
        <v>7076.1356</v>
      </c>
      <c r="F58" s="6">
        <f t="shared" si="1"/>
        <v>0.003799855684504436</v>
      </c>
      <c r="G58" s="31">
        <v>0</v>
      </c>
      <c r="H58" s="6">
        <f t="shared" si="2"/>
        <v>0</v>
      </c>
      <c r="I58" s="31">
        <v>44442.14</v>
      </c>
      <c r="J58" s="6">
        <f t="shared" si="3"/>
        <v>0.022406586226929315</v>
      </c>
      <c r="K58" s="26">
        <f t="shared" si="4"/>
        <v>58594.4112</v>
      </c>
      <c r="L58" s="6">
        <f t="shared" si="5"/>
        <v>0.0079756982612279</v>
      </c>
    </row>
    <row r="59" spans="2:12" ht="12.75">
      <c r="B59" s="43">
        <v>33170</v>
      </c>
      <c r="C59" s="31">
        <v>4114.276</v>
      </c>
      <c r="D59" s="6">
        <f t="shared" si="0"/>
        <v>0.0012610965295069647</v>
      </c>
      <c r="E59" s="31">
        <v>4114.276</v>
      </c>
      <c r="F59" s="6">
        <f t="shared" si="1"/>
        <v>0.002209349273383084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8228.552</v>
      </c>
      <c r="L59" s="6">
        <f t="shared" si="5"/>
        <v>0.0011200462046595896</v>
      </c>
    </row>
    <row r="60" spans="2:12" ht="12.75">
      <c r="B60" s="43">
        <v>33172</v>
      </c>
      <c r="C60" s="31">
        <v>85398.5351</v>
      </c>
      <c r="D60" s="6">
        <f t="shared" si="0"/>
        <v>0.026176123390746927</v>
      </c>
      <c r="E60" s="31">
        <v>85398.5351</v>
      </c>
      <c r="F60" s="6">
        <f t="shared" si="1"/>
        <v>0.045858661759970595</v>
      </c>
      <c r="G60" s="31">
        <v>3173.16</v>
      </c>
      <c r="H60" s="6">
        <f t="shared" si="2"/>
        <v>0.013304289266030184</v>
      </c>
      <c r="I60" s="31">
        <v>97221.15</v>
      </c>
      <c r="J60" s="6">
        <f t="shared" si="3"/>
        <v>0.04901640831328619</v>
      </c>
      <c r="K60" s="26">
        <f t="shared" si="4"/>
        <v>271191.3802</v>
      </c>
      <c r="L60" s="6">
        <f t="shared" si="5"/>
        <v>0.03691377002046117</v>
      </c>
    </row>
    <row r="61" spans="2:12" ht="12.75">
      <c r="B61" s="43">
        <v>33173</v>
      </c>
      <c r="C61" s="31">
        <v>851.782384615384</v>
      </c>
      <c r="D61" s="6">
        <f t="shared" si="0"/>
        <v>0.00026108598672855865</v>
      </c>
      <c r="E61" s="31">
        <v>851.782384615384</v>
      </c>
      <c r="F61" s="6">
        <f t="shared" si="1"/>
        <v>0.00045740363372085617</v>
      </c>
      <c r="G61" s="31">
        <v>0</v>
      </c>
      <c r="H61" s="6">
        <f t="shared" si="2"/>
        <v>0</v>
      </c>
      <c r="I61" s="31">
        <v>11416.69</v>
      </c>
      <c r="J61" s="6">
        <f t="shared" si="3"/>
        <v>0.005756002049206488</v>
      </c>
      <c r="K61" s="26">
        <f t="shared" si="4"/>
        <v>13120.254769230769</v>
      </c>
      <c r="L61" s="6">
        <f t="shared" si="5"/>
        <v>0.0017858903435797456</v>
      </c>
    </row>
    <row r="62" spans="2:12" ht="12.75">
      <c r="B62" s="43">
        <v>33174</v>
      </c>
      <c r="C62" s="31">
        <v>521.9226</v>
      </c>
      <c r="D62" s="6">
        <f t="shared" si="0"/>
        <v>0.00015997827552921868</v>
      </c>
      <c r="E62" s="31">
        <v>521.9226</v>
      </c>
      <c r="F62" s="6">
        <f t="shared" si="1"/>
        <v>0.000280270287426563</v>
      </c>
      <c r="G62" s="31">
        <v>0</v>
      </c>
      <c r="H62" s="6">
        <f t="shared" si="2"/>
        <v>0</v>
      </c>
      <c r="I62" s="31">
        <v>18245.65</v>
      </c>
      <c r="J62" s="6">
        <f t="shared" si="3"/>
        <v>0.009198988392354033</v>
      </c>
      <c r="K62" s="26">
        <f t="shared" si="4"/>
        <v>19289.4952</v>
      </c>
      <c r="L62" s="6">
        <f t="shared" si="5"/>
        <v>0.002625629137247887</v>
      </c>
    </row>
    <row r="63" spans="2:12" ht="12.75">
      <c r="B63" s="43">
        <v>33175</v>
      </c>
      <c r="C63" s="31">
        <v>5126.3207</v>
      </c>
      <c r="D63" s="6">
        <f t="shared" si="0"/>
        <v>0.001571305679033131</v>
      </c>
      <c r="E63" s="31">
        <v>5126.3207</v>
      </c>
      <c r="F63" s="6">
        <f t="shared" si="1"/>
        <v>0.002752813110659971</v>
      </c>
      <c r="G63" s="31">
        <v>0</v>
      </c>
      <c r="H63" s="6">
        <f t="shared" si="2"/>
        <v>0</v>
      </c>
      <c r="I63" s="31">
        <v>33660.03</v>
      </c>
      <c r="J63" s="6">
        <f t="shared" si="3"/>
        <v>0.01697052312503465</v>
      </c>
      <c r="K63" s="26">
        <f t="shared" si="4"/>
        <v>43912.6714</v>
      </c>
      <c r="L63" s="6">
        <f t="shared" si="5"/>
        <v>0.005977263185313006</v>
      </c>
    </row>
    <row r="64" spans="2:12" ht="12.75">
      <c r="B64" s="43">
        <v>33176</v>
      </c>
      <c r="C64" s="31">
        <v>14502.4065</v>
      </c>
      <c r="D64" s="6">
        <f t="shared" si="0"/>
        <v>0.004445237632732769</v>
      </c>
      <c r="E64" s="31">
        <v>14502.4065</v>
      </c>
      <c r="F64" s="6">
        <f t="shared" si="1"/>
        <v>0.007787732583589705</v>
      </c>
      <c r="G64" s="31">
        <v>919.66</v>
      </c>
      <c r="H64" s="6">
        <f t="shared" si="2"/>
        <v>0.003855911037072609</v>
      </c>
      <c r="I64" s="31">
        <v>73045.25</v>
      </c>
      <c r="J64" s="6">
        <f t="shared" si="3"/>
        <v>0.03682754009128742</v>
      </c>
      <c r="K64" s="26">
        <f t="shared" si="4"/>
        <v>102969.723</v>
      </c>
      <c r="L64" s="6">
        <f t="shared" si="5"/>
        <v>0.014015934691911683</v>
      </c>
    </row>
    <row r="65" spans="2:12" ht="12.75">
      <c r="B65" s="43">
        <v>33177</v>
      </c>
      <c r="C65" s="31">
        <v>5073.604</v>
      </c>
      <c r="D65" s="6">
        <f t="shared" si="0"/>
        <v>0.0015551471015781766</v>
      </c>
      <c r="E65" s="31">
        <v>5073.604</v>
      </c>
      <c r="F65" s="6">
        <f t="shared" si="1"/>
        <v>0.0027245044597964526</v>
      </c>
      <c r="G65" s="31">
        <v>0</v>
      </c>
      <c r="H65" s="6">
        <f t="shared" si="2"/>
        <v>0</v>
      </c>
      <c r="I65" s="31">
        <v>12917.82</v>
      </c>
      <c r="J65" s="6">
        <f t="shared" si="3"/>
        <v>0.006512833263518634</v>
      </c>
      <c r="K65" s="26">
        <f t="shared" si="4"/>
        <v>23065.028</v>
      </c>
      <c r="L65" s="6">
        <f t="shared" si="5"/>
        <v>0.003139543515282782</v>
      </c>
    </row>
    <row r="66" spans="2:12" ht="12.75">
      <c r="B66" s="43">
        <v>33178</v>
      </c>
      <c r="C66" s="31">
        <v>61783.5266</v>
      </c>
      <c r="D66" s="6">
        <f t="shared" si="0"/>
        <v>0.018937716131820333</v>
      </c>
      <c r="E66" s="31">
        <v>61783.5266</v>
      </c>
      <c r="F66" s="6">
        <f t="shared" si="1"/>
        <v>0.03317749941927922</v>
      </c>
      <c r="G66" s="31">
        <v>6712.98</v>
      </c>
      <c r="H66" s="6">
        <f t="shared" si="2"/>
        <v>0.02814589486728539</v>
      </c>
      <c r="I66" s="31">
        <v>36647.84</v>
      </c>
      <c r="J66" s="6">
        <f t="shared" si="3"/>
        <v>0.018476900234568116</v>
      </c>
      <c r="K66" s="26">
        <f t="shared" si="4"/>
        <v>166927.87319999997</v>
      </c>
      <c r="L66" s="6">
        <f t="shared" si="5"/>
        <v>0.02272172927017502</v>
      </c>
    </row>
    <row r="67" spans="2:12" ht="12.75">
      <c r="B67" s="43">
        <v>33179</v>
      </c>
      <c r="C67" s="31">
        <v>7541.9604</v>
      </c>
      <c r="D67" s="6">
        <f t="shared" si="0"/>
        <v>0.0023117408958754733</v>
      </c>
      <c r="E67" s="31">
        <v>7541.9604</v>
      </c>
      <c r="F67" s="6">
        <f t="shared" si="1"/>
        <v>0.004050001684287587</v>
      </c>
      <c r="G67" s="31">
        <v>0</v>
      </c>
      <c r="H67" s="6">
        <f t="shared" si="2"/>
        <v>0</v>
      </c>
      <c r="I67" s="31">
        <v>0</v>
      </c>
      <c r="J67" s="6">
        <f t="shared" si="3"/>
        <v>0</v>
      </c>
      <c r="K67" s="26">
        <f t="shared" si="4"/>
        <v>15083.9208</v>
      </c>
      <c r="L67" s="6">
        <f t="shared" si="5"/>
        <v>0.0020531787662550886</v>
      </c>
    </row>
    <row r="68" spans="2:12" ht="12.75">
      <c r="B68" s="43">
        <v>33180</v>
      </c>
      <c r="C68" s="31">
        <v>76720.3850692308</v>
      </c>
      <c r="D68" s="6">
        <f aca="true" t="shared" si="6" ref="D68:D89">+C68/$C$90</f>
        <v>0.023516120783643325</v>
      </c>
      <c r="E68" s="31">
        <v>76720.3850692308</v>
      </c>
      <c r="F68" s="6">
        <f aca="true" t="shared" si="7" ref="F68:F89">+E68/$E$90</f>
        <v>0.04119853092169205</v>
      </c>
      <c r="G68" s="31">
        <v>19124</v>
      </c>
      <c r="H68" s="6">
        <f aca="true" t="shared" si="8" ref="H68:H89">+G68/$G$90</f>
        <v>0.0801822876638938</v>
      </c>
      <c r="I68" s="31">
        <v>73440.99</v>
      </c>
      <c r="J68" s="6">
        <f aca="true" t="shared" si="9" ref="J68:J89">+I68/$I$90</f>
        <v>0.03702706204125304</v>
      </c>
      <c r="K68" s="26">
        <f aca="true" t="shared" si="10" ref="K68:K89">+C68+E68+G68+I68</f>
        <v>246005.7601384616</v>
      </c>
      <c r="L68" s="6">
        <f aca="true" t="shared" si="11" ref="L68:L89">+K68/$K$90</f>
        <v>0.033485577774495595</v>
      </c>
    </row>
    <row r="69" spans="2:12" ht="12.75">
      <c r="B69" s="43">
        <v>33181</v>
      </c>
      <c r="C69" s="31">
        <v>9293.24036923077</v>
      </c>
      <c r="D69" s="6">
        <f t="shared" si="6"/>
        <v>0.002848538400805135</v>
      </c>
      <c r="E69" s="31">
        <v>9293.24036923077</v>
      </c>
      <c r="F69" s="6">
        <f t="shared" si="7"/>
        <v>0.004990431817684168</v>
      </c>
      <c r="G69" s="31">
        <v>0</v>
      </c>
      <c r="H69" s="6">
        <f t="shared" si="8"/>
        <v>0</v>
      </c>
      <c r="I69" s="31">
        <v>26562.28</v>
      </c>
      <c r="J69" s="6">
        <f t="shared" si="9"/>
        <v>0.013392019763311126</v>
      </c>
      <c r="K69" s="26">
        <f t="shared" si="10"/>
        <v>45148.76073846154</v>
      </c>
      <c r="L69" s="6">
        <f t="shared" si="11"/>
        <v>0.006145516016693793</v>
      </c>
    </row>
    <row r="70" spans="2:12" ht="12.75">
      <c r="B70" s="43">
        <v>33182</v>
      </c>
      <c r="C70" s="31">
        <v>510.822</v>
      </c>
      <c r="D70" s="6">
        <f t="shared" si="6"/>
        <v>0.00015657575024033554</v>
      </c>
      <c r="E70" s="31">
        <v>510.822</v>
      </c>
      <c r="F70" s="6">
        <f t="shared" si="7"/>
        <v>0.00027430931092811803</v>
      </c>
      <c r="G70" s="31">
        <v>0</v>
      </c>
      <c r="H70" s="6">
        <f t="shared" si="8"/>
        <v>0</v>
      </c>
      <c r="I70" s="31">
        <v>6719.98</v>
      </c>
      <c r="J70" s="6">
        <f t="shared" si="9"/>
        <v>0.00338804142449577</v>
      </c>
      <c r="K70" s="26">
        <f t="shared" si="10"/>
        <v>7741.624</v>
      </c>
      <c r="L70" s="6">
        <f t="shared" si="11"/>
        <v>0.001053767002882353</v>
      </c>
    </row>
    <row r="71" spans="2:12" ht="12.75">
      <c r="B71" s="43">
        <v>33183</v>
      </c>
      <c r="C71" s="31">
        <v>6639.1667</v>
      </c>
      <c r="D71" s="6">
        <f t="shared" si="6"/>
        <v>0.00203501906147964</v>
      </c>
      <c r="E71" s="31">
        <v>6639.1667</v>
      </c>
      <c r="F71" s="6">
        <f t="shared" si="7"/>
        <v>0.003565205184220545</v>
      </c>
      <c r="G71" s="31">
        <v>0</v>
      </c>
      <c r="H71" s="6">
        <f t="shared" si="8"/>
        <v>0</v>
      </c>
      <c r="I71" s="31">
        <v>20606.24</v>
      </c>
      <c r="J71" s="6">
        <f t="shared" si="9"/>
        <v>0.010389137277655846</v>
      </c>
      <c r="K71" s="26">
        <f t="shared" si="10"/>
        <v>33884.5734</v>
      </c>
      <c r="L71" s="6">
        <f t="shared" si="11"/>
        <v>0.004612268092026312</v>
      </c>
    </row>
    <row r="72" spans="2:12" ht="12.75">
      <c r="B72" s="43">
        <v>33184</v>
      </c>
      <c r="C72" s="31">
        <v>242.514</v>
      </c>
      <c r="D72" s="6">
        <f t="shared" si="6"/>
        <v>7.433472225899576E-05</v>
      </c>
      <c r="E72" s="31">
        <v>242.514</v>
      </c>
      <c r="F72" s="6">
        <f t="shared" si="7"/>
        <v>0.00013022901956145512</v>
      </c>
      <c r="G72" s="31">
        <v>0</v>
      </c>
      <c r="H72" s="6">
        <f t="shared" si="8"/>
        <v>0</v>
      </c>
      <c r="I72" s="31">
        <v>5839.35</v>
      </c>
      <c r="J72" s="6">
        <f t="shared" si="9"/>
        <v>0.0029440503829072967</v>
      </c>
      <c r="K72" s="26">
        <f t="shared" si="10"/>
        <v>6324.378000000001</v>
      </c>
      <c r="L72" s="6">
        <f t="shared" si="11"/>
        <v>0.0008608556615711497</v>
      </c>
    </row>
    <row r="73" spans="2:12" ht="12.75">
      <c r="B73" s="43">
        <v>33185</v>
      </c>
      <c r="C73" s="31">
        <v>485.4948</v>
      </c>
      <c r="D73" s="6">
        <f t="shared" si="6"/>
        <v>0.00014881252676623492</v>
      </c>
      <c r="E73" s="31">
        <v>485.4948</v>
      </c>
      <c r="F73" s="6">
        <f t="shared" si="7"/>
        <v>0.00026070870880107844</v>
      </c>
      <c r="G73" s="31">
        <v>0</v>
      </c>
      <c r="H73" s="6">
        <f t="shared" si="8"/>
        <v>0</v>
      </c>
      <c r="I73" s="31">
        <v>1971.47</v>
      </c>
      <c r="J73" s="6">
        <f t="shared" si="9"/>
        <v>0.0009939645694110215</v>
      </c>
      <c r="K73" s="26">
        <f t="shared" si="10"/>
        <v>2942.4596</v>
      </c>
      <c r="L73" s="6">
        <f t="shared" si="11"/>
        <v>0.00040051891357606716</v>
      </c>
    </row>
    <row r="74" spans="2:12" ht="12.75">
      <c r="B74" s="43">
        <v>33186</v>
      </c>
      <c r="C74" s="31">
        <v>5000.3416</v>
      </c>
      <c r="D74" s="6">
        <f t="shared" si="6"/>
        <v>0.0015326909128384441</v>
      </c>
      <c r="E74" s="31">
        <v>5000.3416</v>
      </c>
      <c r="F74" s="6">
        <f t="shared" si="7"/>
        <v>0.002685162852620293</v>
      </c>
      <c r="G74" s="31">
        <v>0</v>
      </c>
      <c r="H74" s="6">
        <f t="shared" si="8"/>
        <v>0</v>
      </c>
      <c r="I74" s="31">
        <v>62710.39</v>
      </c>
      <c r="J74" s="6">
        <f t="shared" si="9"/>
        <v>0.03161696895917626</v>
      </c>
      <c r="K74" s="26">
        <f t="shared" si="10"/>
        <v>72711.0732</v>
      </c>
      <c r="L74" s="6">
        <f t="shared" si="11"/>
        <v>0.00989721661531526</v>
      </c>
    </row>
    <row r="75" spans="2:12" ht="12.75">
      <c r="B75" s="43">
        <v>33187</v>
      </c>
      <c r="C75" s="31">
        <v>5176.2876</v>
      </c>
      <c r="D75" s="6">
        <f t="shared" si="6"/>
        <v>0.0015866213953779316</v>
      </c>
      <c r="E75" s="31">
        <v>5176.2876</v>
      </c>
      <c r="F75" s="6">
        <f t="shared" si="7"/>
        <v>0.0027796451302445116</v>
      </c>
      <c r="G75" s="31">
        <v>0</v>
      </c>
      <c r="H75" s="6">
        <f t="shared" si="8"/>
        <v>0</v>
      </c>
      <c r="I75" s="31">
        <v>1120.27</v>
      </c>
      <c r="J75" s="6">
        <f t="shared" si="9"/>
        <v>0.0005648113783999173</v>
      </c>
      <c r="K75" s="26">
        <f t="shared" si="10"/>
        <v>11472.8452</v>
      </c>
      <c r="L75" s="6">
        <f t="shared" si="11"/>
        <v>0.0015616498167486809</v>
      </c>
    </row>
    <row r="76" spans="2:12" ht="12.75">
      <c r="B76" s="43">
        <v>33189</v>
      </c>
      <c r="C76" s="31">
        <v>6730.1347</v>
      </c>
      <c r="D76" s="6">
        <f t="shared" si="6"/>
        <v>0.0020629023218871065</v>
      </c>
      <c r="E76" s="31">
        <v>6730.1347</v>
      </c>
      <c r="F76" s="6">
        <f t="shared" si="7"/>
        <v>0.0036140546257021357</v>
      </c>
      <c r="G76" s="31">
        <v>0</v>
      </c>
      <c r="H76" s="6">
        <f t="shared" si="8"/>
        <v>0</v>
      </c>
      <c r="I76" s="31">
        <v>11194.94</v>
      </c>
      <c r="J76" s="6">
        <f t="shared" si="9"/>
        <v>0.005644201391186384</v>
      </c>
      <c r="K76" s="26">
        <f t="shared" si="10"/>
        <v>24655.2094</v>
      </c>
      <c r="L76" s="6">
        <f t="shared" si="11"/>
        <v>0.0033559943126758437</v>
      </c>
    </row>
    <row r="77" spans="2:12" ht="12.75">
      <c r="B77" s="43">
        <v>33190</v>
      </c>
      <c r="C77" s="31">
        <v>282.6669</v>
      </c>
      <c r="D77" s="6">
        <f t="shared" si="6"/>
        <v>8.664227839758252E-05</v>
      </c>
      <c r="E77" s="31">
        <v>282.6669</v>
      </c>
      <c r="F77" s="6">
        <f t="shared" si="7"/>
        <v>0.00015179096155057387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565.3338</v>
      </c>
      <c r="L77" s="6">
        <f t="shared" si="11"/>
        <v>7.695156779173098E-05</v>
      </c>
    </row>
    <row r="78" spans="2:12" ht="12.75">
      <c r="B78" s="43">
        <v>33193</v>
      </c>
      <c r="C78" s="31">
        <v>582.8208</v>
      </c>
      <c r="D78" s="6">
        <f t="shared" si="6"/>
        <v>0.00017864462379394886</v>
      </c>
      <c r="E78" s="31">
        <v>582.8208</v>
      </c>
      <c r="F78" s="6">
        <f t="shared" si="7"/>
        <v>0.00031297237010656254</v>
      </c>
      <c r="G78" s="31">
        <v>0</v>
      </c>
      <c r="H78" s="6">
        <f t="shared" si="8"/>
        <v>0</v>
      </c>
      <c r="I78" s="31">
        <v>2304.61</v>
      </c>
      <c r="J78" s="6">
        <f t="shared" si="9"/>
        <v>0.0011619252062219229</v>
      </c>
      <c r="K78" s="26">
        <f t="shared" si="10"/>
        <v>3470.2516</v>
      </c>
      <c r="L78" s="6">
        <f t="shared" si="11"/>
        <v>0.0004723604023883994</v>
      </c>
    </row>
    <row r="79" spans="2:12" ht="12.75">
      <c r="B79" s="44">
        <v>33194</v>
      </c>
      <c r="C79" s="4">
        <v>179.7</v>
      </c>
      <c r="D79" s="6">
        <f t="shared" si="6"/>
        <v>5.508114826336433E-05</v>
      </c>
      <c r="E79" s="4">
        <v>179.7</v>
      </c>
      <c r="F79" s="6">
        <f t="shared" si="7"/>
        <v>9.649816016887058E-05</v>
      </c>
      <c r="G79" s="4">
        <v>0</v>
      </c>
      <c r="H79" s="6">
        <f t="shared" si="8"/>
        <v>0</v>
      </c>
      <c r="I79" s="4">
        <v>0</v>
      </c>
      <c r="J79" s="6">
        <f t="shared" si="9"/>
        <v>0</v>
      </c>
      <c r="K79" s="26">
        <f t="shared" si="10"/>
        <v>359.4</v>
      </c>
      <c r="L79" s="6">
        <f t="shared" si="11"/>
        <v>4.8920466924758636E-05</v>
      </c>
    </row>
    <row r="80" spans="2:12" ht="12.75">
      <c r="B80" s="45">
        <v>33196</v>
      </c>
      <c r="C80" s="41">
        <v>5975.9713</v>
      </c>
      <c r="D80" s="6">
        <f t="shared" si="6"/>
        <v>0.0018317382370223157</v>
      </c>
      <c r="E80" s="41">
        <v>5975.9713</v>
      </c>
      <c r="F80" s="6">
        <f t="shared" si="7"/>
        <v>0.003209071984818997</v>
      </c>
      <c r="G80" s="41">
        <v>0</v>
      </c>
      <c r="H80" s="6">
        <f t="shared" si="8"/>
        <v>0</v>
      </c>
      <c r="I80" s="41">
        <v>19729.61</v>
      </c>
      <c r="J80" s="6">
        <f t="shared" si="9"/>
        <v>0.00994716293339355</v>
      </c>
      <c r="K80" s="39">
        <f t="shared" si="10"/>
        <v>31681.552600000003</v>
      </c>
      <c r="L80" s="6">
        <f t="shared" si="11"/>
        <v>0.004312399404822764</v>
      </c>
    </row>
    <row r="81" spans="2:12" ht="12.75">
      <c r="B81" s="45">
        <v>33299</v>
      </c>
      <c r="C81" s="41">
        <v>0</v>
      </c>
      <c r="D81" s="6">
        <f t="shared" si="6"/>
        <v>0</v>
      </c>
      <c r="E81" s="41">
        <v>0</v>
      </c>
      <c r="F81" s="6">
        <f t="shared" si="7"/>
        <v>0</v>
      </c>
      <c r="G81" s="41">
        <v>0</v>
      </c>
      <c r="H81" s="6">
        <f t="shared" si="8"/>
        <v>0</v>
      </c>
      <c r="I81" s="41">
        <v>2262.19</v>
      </c>
      <c r="J81" s="6">
        <f t="shared" si="9"/>
        <v>0.001140538131077784</v>
      </c>
      <c r="K81" s="39">
        <f t="shared" si="10"/>
        <v>2262.19</v>
      </c>
      <c r="L81" s="6">
        <f t="shared" si="11"/>
        <v>0.0003079226240192536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3262459.2200000007</v>
      </c>
      <c r="D90" s="10">
        <f t="shared" si="12"/>
        <v>1</v>
      </c>
      <c r="E90" s="4">
        <f t="shared" si="12"/>
        <v>1862211.6700000002</v>
      </c>
      <c r="F90" s="10">
        <f t="shared" si="12"/>
        <v>1.0000000000000002</v>
      </c>
      <c r="G90" s="4">
        <f t="shared" si="12"/>
        <v>238506.54000000007</v>
      </c>
      <c r="H90" s="10">
        <f t="shared" si="12"/>
        <v>0.9999999999999996</v>
      </c>
      <c r="I90" s="4">
        <f>SUM(I2:I89)</f>
        <v>1983440.9199999997</v>
      </c>
      <c r="J90" s="7">
        <f t="shared" si="12"/>
        <v>1.0000000000000002</v>
      </c>
      <c r="K90" s="4">
        <f>SUM(K2:K89)</f>
        <v>7346618.350000002</v>
      </c>
      <c r="M90" s="14"/>
      <c r="O90" s="13"/>
      <c r="P90" s="13"/>
      <c r="Q90" s="16"/>
      <c r="S90" s="13"/>
      <c r="T90" s="13"/>
      <c r="U90" s="14"/>
    </row>
    <row r="91" spans="3:12" ht="12.75">
      <c r="C91" s="4">
        <f>+C90-C92</f>
        <v>0</v>
      </c>
      <c r="E91" s="4">
        <f>+E90-E92</f>
        <v>0</v>
      </c>
      <c r="F91" s="10"/>
      <c r="G91" s="4">
        <f>+G90-G92</f>
        <v>0</v>
      </c>
      <c r="H91"/>
      <c r="I91" s="4">
        <f>+I90-I92</f>
        <v>0</v>
      </c>
      <c r="J91"/>
      <c r="K91" s="4">
        <f>+K90-K92</f>
        <v>0</v>
      </c>
      <c r="L91"/>
    </row>
    <row r="92" spans="3:12" ht="12.75">
      <c r="C92" s="16">
        <v>3262459.22</v>
      </c>
      <c r="E92" s="9">
        <v>1862211.67</v>
      </c>
      <c r="F92" s="10"/>
      <c r="G92" s="9">
        <v>238506.54</v>
      </c>
      <c r="H92"/>
      <c r="I92" s="9">
        <v>1983440.92</v>
      </c>
      <c r="J92"/>
      <c r="K92" s="4">
        <f>+C92+E92+G92+I92</f>
        <v>7346618.350000001</v>
      </c>
      <c r="L92"/>
    </row>
    <row r="93" spans="3:12" ht="12.75">
      <c r="C93"/>
      <c r="E93"/>
      <c r="G93"/>
      <c r="H93"/>
      <c r="J93"/>
      <c r="K93"/>
      <c r="L93"/>
    </row>
    <row r="103" spans="3:11" ht="12.75">
      <c r="C103" s="4">
        <f>+C92</f>
        <v>3262459.22</v>
      </c>
      <c r="E103" s="4">
        <f>+E92</f>
        <v>1862211.67</v>
      </c>
      <c r="F103" s="10"/>
      <c r="G103" s="4">
        <f>+G92</f>
        <v>238506.54</v>
      </c>
      <c r="H103"/>
      <c r="I103" s="4">
        <f>+I92</f>
        <v>1983440.92</v>
      </c>
      <c r="J103"/>
      <c r="K103" s="4">
        <f>SUM(C103:I103)</f>
        <v>7346618.350000001</v>
      </c>
    </row>
    <row r="104" spans="3:10" ht="12.75">
      <c r="C104" s="4"/>
      <c r="F104" s="10"/>
      <c r="H104"/>
      <c r="I104" s="4"/>
      <c r="J104"/>
    </row>
    <row r="105" spans="3:11" ht="12.75">
      <c r="C105" s="4"/>
      <c r="F105" s="10"/>
      <c r="H105"/>
      <c r="I105" s="4"/>
      <c r="J105"/>
      <c r="K105" s="4">
        <f>SUM(K101:K102)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5.421875" style="48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6">
        <f>+SUM(Dec2020!C1)+1</f>
        <v>2021</v>
      </c>
      <c r="D1" s="5">
        <f>+DATE(C1,1,1)</f>
        <v>44197</v>
      </c>
      <c r="F1" t="s">
        <v>157</v>
      </c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1:12" ht="12.75">
      <c r="A3" s="2"/>
      <c r="B3" s="29">
        <v>33010</v>
      </c>
      <c r="C3" s="31">
        <v>30302.5403</v>
      </c>
      <c r="D3" s="6">
        <f>+C3/$C$90</f>
        <v>0.006594943663511308</v>
      </c>
      <c r="E3" s="31">
        <v>30302.5403</v>
      </c>
      <c r="F3" s="6">
        <f>+E3/$E$90</f>
        <v>0.01377918509188973</v>
      </c>
      <c r="G3" s="31">
        <v>655.64</v>
      </c>
      <c r="H3" s="6">
        <f>+G3/$G$90</f>
        <v>0.002329148002676722</v>
      </c>
      <c r="I3" s="31">
        <v>3443.39</v>
      </c>
      <c r="J3" s="6">
        <f>+I3/$I$90</f>
        <v>0.001792300360639945</v>
      </c>
      <c r="K3" s="26">
        <f>+C3+E3+G3+I3</f>
        <v>64704.1106</v>
      </c>
      <c r="L3" s="6">
        <f>+K3/$K$90</f>
        <v>0.007192003874436842</v>
      </c>
    </row>
    <row r="4" spans="1:12" ht="12.75">
      <c r="A4" s="2"/>
      <c r="B4" s="29">
        <v>33012</v>
      </c>
      <c r="C4" s="31">
        <v>268.4541</v>
      </c>
      <c r="D4" s="6">
        <f aca="true" t="shared" si="0" ref="D4:D67">+C4/$C$90</f>
        <v>5.842545371480394E-05</v>
      </c>
      <c r="E4" s="31">
        <v>268.4541</v>
      </c>
      <c r="F4" s="6">
        <f aca="true" t="shared" si="1" ref="F4:F67">+E4/$E$90</f>
        <v>0.00012207157208455802</v>
      </c>
      <c r="G4" s="31">
        <v>0</v>
      </c>
      <c r="H4" s="6">
        <f aca="true" t="shared" si="2" ref="H4:H67">+G4/$G$90</f>
        <v>0</v>
      </c>
      <c r="I4" s="31">
        <v>36974.76</v>
      </c>
      <c r="J4" s="6">
        <f aca="true" t="shared" si="3" ref="J4:J67">+I4/$I$90</f>
        <v>0.01924553294357462</v>
      </c>
      <c r="K4" s="26">
        <f aca="true" t="shared" si="4" ref="K4:K67">+C4+E4+G4+I4</f>
        <v>37511.6682</v>
      </c>
      <c r="L4" s="6">
        <f aca="true" t="shared" si="5" ref="L4:L67">+K4/$K$90</f>
        <v>0.004169504232873101</v>
      </c>
    </row>
    <row r="5" spans="1:12" ht="12.75">
      <c r="A5" s="2"/>
      <c r="B5" s="29">
        <v>33013</v>
      </c>
      <c r="C5" s="31">
        <v>686.6637</v>
      </c>
      <c r="D5" s="6">
        <f t="shared" si="0"/>
        <v>0.00014944319428157742</v>
      </c>
      <c r="E5" s="31">
        <v>686.6637</v>
      </c>
      <c r="F5" s="6">
        <f t="shared" si="1"/>
        <v>0.000312240034152577</v>
      </c>
      <c r="G5" s="31">
        <v>0</v>
      </c>
      <c r="H5" s="6">
        <f t="shared" si="2"/>
        <v>0</v>
      </c>
      <c r="I5" s="31">
        <v>2548.13</v>
      </c>
      <c r="J5" s="6">
        <f t="shared" si="3"/>
        <v>0.0013263134056721612</v>
      </c>
      <c r="K5" s="26">
        <f t="shared" si="4"/>
        <v>3921.4574000000002</v>
      </c>
      <c r="L5" s="6">
        <f t="shared" si="5"/>
        <v>0.0004358785949256063</v>
      </c>
    </row>
    <row r="6" spans="1:12" ht="12.75">
      <c r="A6" s="2"/>
      <c r="B6" s="29">
        <v>33014</v>
      </c>
      <c r="C6" s="31">
        <v>4894.74</v>
      </c>
      <c r="D6" s="6">
        <f t="shared" si="0"/>
        <v>0.0010652748656697717</v>
      </c>
      <c r="E6" s="31">
        <v>4894.74</v>
      </c>
      <c r="F6" s="6">
        <f t="shared" si="1"/>
        <v>0.002225738428823287</v>
      </c>
      <c r="G6" s="31">
        <v>2735.69</v>
      </c>
      <c r="H6" s="6">
        <f t="shared" si="2"/>
        <v>0.009718484075777382</v>
      </c>
      <c r="I6" s="31">
        <v>29965.94</v>
      </c>
      <c r="J6" s="6">
        <f t="shared" si="3"/>
        <v>0.015597409839987614</v>
      </c>
      <c r="K6" s="26">
        <f t="shared" si="4"/>
        <v>42491.11</v>
      </c>
      <c r="L6" s="6">
        <f t="shared" si="5"/>
        <v>0.004722980115410505</v>
      </c>
    </row>
    <row r="7" spans="1:12" ht="12.75">
      <c r="A7" s="2"/>
      <c r="B7" s="29">
        <v>33015</v>
      </c>
      <c r="C7" s="31">
        <v>500.4483</v>
      </c>
      <c r="D7" s="6">
        <f t="shared" si="0"/>
        <v>0.00010891589656593927</v>
      </c>
      <c r="E7" s="31">
        <v>500.4483</v>
      </c>
      <c r="F7" s="6">
        <f t="shared" si="1"/>
        <v>0.0002275640816364679</v>
      </c>
      <c r="G7" s="31">
        <v>0</v>
      </c>
      <c r="H7" s="6">
        <f t="shared" si="2"/>
        <v>0</v>
      </c>
      <c r="I7" s="31">
        <v>12664.89</v>
      </c>
      <c r="J7" s="6">
        <f t="shared" si="3"/>
        <v>0.006592133599291753</v>
      </c>
      <c r="K7" s="26">
        <f t="shared" si="4"/>
        <v>13665.7866</v>
      </c>
      <c r="L7" s="6">
        <f t="shared" si="5"/>
        <v>0.0015189821676403212</v>
      </c>
    </row>
    <row r="8" spans="1:12" ht="12.75">
      <c r="A8" s="2"/>
      <c r="B8" s="29">
        <v>33016</v>
      </c>
      <c r="C8" s="31">
        <v>30966.5355</v>
      </c>
      <c r="D8" s="6">
        <f t="shared" si="0"/>
        <v>0.006739453361163355</v>
      </c>
      <c r="E8" s="31">
        <v>30966.5355</v>
      </c>
      <c r="F8" s="6">
        <f t="shared" si="1"/>
        <v>0.01408111729527422</v>
      </c>
      <c r="G8" s="31">
        <v>857.49</v>
      </c>
      <c r="H8" s="6">
        <f t="shared" si="2"/>
        <v>0.0030462160954414963</v>
      </c>
      <c r="I8" s="31">
        <v>26515.99</v>
      </c>
      <c r="J8" s="6">
        <f t="shared" si="3"/>
        <v>0.01380169496912205</v>
      </c>
      <c r="K8" s="26">
        <f t="shared" si="4"/>
        <v>89306.551</v>
      </c>
      <c r="L8" s="6">
        <f t="shared" si="5"/>
        <v>0.009926619110418488</v>
      </c>
    </row>
    <row r="9" spans="1:12" ht="12.75">
      <c r="A9" s="2"/>
      <c r="B9" s="29">
        <v>33018</v>
      </c>
      <c r="C9" s="31">
        <v>631.5009</v>
      </c>
      <c r="D9" s="6">
        <f t="shared" si="0"/>
        <v>0.00013743774672767909</v>
      </c>
      <c r="E9" s="31">
        <v>631.5009</v>
      </c>
      <c r="F9" s="6">
        <f t="shared" si="1"/>
        <v>0.0002871563803116185</v>
      </c>
      <c r="G9" s="31">
        <v>0</v>
      </c>
      <c r="H9" s="6">
        <f t="shared" si="2"/>
        <v>0</v>
      </c>
      <c r="I9" s="31">
        <v>6542.47</v>
      </c>
      <c r="J9" s="6">
        <f t="shared" si="3"/>
        <v>0.0034053857798495147</v>
      </c>
      <c r="K9" s="26">
        <f t="shared" si="4"/>
        <v>7805.4718</v>
      </c>
      <c r="L9" s="6">
        <f t="shared" si="5"/>
        <v>0.0008675953182394492</v>
      </c>
    </row>
    <row r="10" spans="1:12" ht="12.75">
      <c r="A10" s="2"/>
      <c r="B10" s="29">
        <v>33030</v>
      </c>
      <c r="C10" s="31">
        <v>7721.1557</v>
      </c>
      <c r="D10" s="6">
        <f t="shared" si="0"/>
        <v>0.0016804065386788454</v>
      </c>
      <c r="E10" s="31">
        <v>7721.1557</v>
      </c>
      <c r="F10" s="6">
        <f t="shared" si="1"/>
        <v>0.003510967478644007</v>
      </c>
      <c r="G10" s="31">
        <v>0</v>
      </c>
      <c r="H10" s="6">
        <f t="shared" si="2"/>
        <v>0</v>
      </c>
      <c r="I10" s="31">
        <v>16155.35</v>
      </c>
      <c r="J10" s="6">
        <f t="shared" si="3"/>
        <v>0.008408934111809738</v>
      </c>
      <c r="K10" s="26">
        <f t="shared" si="4"/>
        <v>31597.6614</v>
      </c>
      <c r="L10" s="6">
        <f t="shared" si="5"/>
        <v>0.0035121493998550297</v>
      </c>
    </row>
    <row r="11" spans="1:12" ht="12.75">
      <c r="A11" s="2"/>
      <c r="B11" s="29">
        <v>33031</v>
      </c>
      <c r="C11" s="31">
        <v>364.77</v>
      </c>
      <c r="D11" s="6">
        <f t="shared" si="0"/>
        <v>7.938732450556365E-05</v>
      </c>
      <c r="E11" s="31">
        <v>364.77</v>
      </c>
      <c r="F11" s="6">
        <f t="shared" si="1"/>
        <v>0.0001658683825252966</v>
      </c>
      <c r="G11" s="31">
        <v>0</v>
      </c>
      <c r="H11" s="6">
        <f t="shared" si="2"/>
        <v>0</v>
      </c>
      <c r="I11" s="31">
        <v>1589.51</v>
      </c>
      <c r="J11" s="6">
        <f t="shared" si="3"/>
        <v>0.0008273472787691196</v>
      </c>
      <c r="K11" s="26">
        <f t="shared" si="4"/>
        <v>2319.05</v>
      </c>
      <c r="L11" s="6">
        <f t="shared" si="5"/>
        <v>0.0002577674962278635</v>
      </c>
    </row>
    <row r="12" spans="1:12" ht="12.75">
      <c r="A12" s="2"/>
      <c r="B12" s="29">
        <v>33032</v>
      </c>
      <c r="C12" s="31">
        <v>1190.827</v>
      </c>
      <c r="D12" s="6">
        <f t="shared" si="0"/>
        <v>0.00025916761103979725</v>
      </c>
      <c r="E12" s="31">
        <v>1190.827</v>
      </c>
      <c r="F12" s="6">
        <f t="shared" si="1"/>
        <v>0.0005414934023013169</v>
      </c>
      <c r="G12" s="31">
        <v>0</v>
      </c>
      <c r="H12" s="6">
        <f t="shared" si="2"/>
        <v>0</v>
      </c>
      <c r="I12" s="31">
        <v>0</v>
      </c>
      <c r="J12" s="6">
        <f t="shared" si="3"/>
        <v>0</v>
      </c>
      <c r="K12" s="26">
        <f t="shared" si="4"/>
        <v>2381.654</v>
      </c>
      <c r="L12" s="6">
        <f t="shared" si="5"/>
        <v>0.0002647260682008046</v>
      </c>
    </row>
    <row r="13" spans="1:12" ht="12.75">
      <c r="A13" s="2"/>
      <c r="B13" s="29">
        <v>33033</v>
      </c>
      <c r="C13" s="31">
        <v>20898.352</v>
      </c>
      <c r="D13" s="6">
        <f t="shared" si="0"/>
        <v>0.0045482475309249525</v>
      </c>
      <c r="E13" s="31">
        <v>20898.352</v>
      </c>
      <c r="F13" s="6">
        <f t="shared" si="1"/>
        <v>0.009502908253651061</v>
      </c>
      <c r="G13" s="31">
        <v>362.91</v>
      </c>
      <c r="H13" s="6">
        <f t="shared" si="2"/>
        <v>0.001289230525366679</v>
      </c>
      <c r="I13" s="31">
        <v>9126.89</v>
      </c>
      <c r="J13" s="6">
        <f t="shared" si="3"/>
        <v>0.004750588297730175</v>
      </c>
      <c r="K13" s="26">
        <f t="shared" si="4"/>
        <v>51286.504</v>
      </c>
      <c r="L13" s="6">
        <f t="shared" si="5"/>
        <v>0.005700607458381796</v>
      </c>
    </row>
    <row r="14" spans="1:12" ht="12.75">
      <c r="A14" s="2"/>
      <c r="B14" s="29">
        <v>33034</v>
      </c>
      <c r="C14" s="31">
        <v>25110.031</v>
      </c>
      <c r="D14" s="6">
        <f t="shared" si="0"/>
        <v>0.005464863281908498</v>
      </c>
      <c r="E14" s="31">
        <v>25110.031</v>
      </c>
      <c r="F14" s="6">
        <f t="shared" si="1"/>
        <v>0.011418044869726283</v>
      </c>
      <c r="G14" s="31">
        <v>51.07</v>
      </c>
      <c r="H14" s="6">
        <f t="shared" si="2"/>
        <v>0.00018142515480553385</v>
      </c>
      <c r="I14" s="31">
        <v>13067.06</v>
      </c>
      <c r="J14" s="6">
        <f t="shared" si="3"/>
        <v>0.006801464937315784</v>
      </c>
      <c r="K14" s="26">
        <f t="shared" si="4"/>
        <v>63338.191999999995</v>
      </c>
      <c r="L14" s="6">
        <f t="shared" si="5"/>
        <v>0.00704017902479019</v>
      </c>
    </row>
    <row r="15" spans="1:12" ht="12.75">
      <c r="A15" s="2"/>
      <c r="B15" s="29">
        <v>33035</v>
      </c>
      <c r="C15" s="31">
        <v>226.2603</v>
      </c>
      <c r="D15" s="6">
        <f t="shared" si="0"/>
        <v>4.9242536005774E-05</v>
      </c>
      <c r="E15" s="31">
        <v>226.2603</v>
      </c>
      <c r="F15" s="6">
        <f t="shared" si="1"/>
        <v>0.0001028851879011113</v>
      </c>
      <c r="G15" s="31">
        <v>0</v>
      </c>
      <c r="H15" s="6">
        <f t="shared" si="2"/>
        <v>0</v>
      </c>
      <c r="I15" s="31">
        <v>0</v>
      </c>
      <c r="J15" s="6">
        <f t="shared" si="3"/>
        <v>0</v>
      </c>
      <c r="K15" s="26">
        <f t="shared" si="4"/>
        <v>452.5206</v>
      </c>
      <c r="L15" s="6">
        <f t="shared" si="5"/>
        <v>5.0298657663064834E-05</v>
      </c>
    </row>
    <row r="16" spans="1:12" ht="12.75">
      <c r="A16" s="2"/>
      <c r="B16" s="29">
        <v>33054</v>
      </c>
      <c r="C16" s="31">
        <v>432.9426</v>
      </c>
      <c r="D16" s="6">
        <f t="shared" si="0"/>
        <v>9.422418148006262E-05</v>
      </c>
      <c r="E16" s="31">
        <v>432.9426</v>
      </c>
      <c r="F16" s="6">
        <f t="shared" si="1"/>
        <v>0.00019686785861857195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865.8852</v>
      </c>
      <c r="L16" s="6">
        <f t="shared" si="5"/>
        <v>9.624504000550346E-05</v>
      </c>
    </row>
    <row r="17" spans="1:12" ht="12.75">
      <c r="A17" s="2"/>
      <c r="B17" s="29">
        <v>33056</v>
      </c>
      <c r="C17" s="31">
        <v>6678.7361</v>
      </c>
      <c r="D17" s="6">
        <f t="shared" si="0"/>
        <v>0.0014535378185095336</v>
      </c>
      <c r="E17" s="31">
        <v>6678.7361</v>
      </c>
      <c r="F17" s="6">
        <f t="shared" si="1"/>
        <v>0.003036957957672801</v>
      </c>
      <c r="G17" s="31">
        <v>192.98</v>
      </c>
      <c r="H17" s="6">
        <f t="shared" si="2"/>
        <v>0.0006855575949553929</v>
      </c>
      <c r="I17" s="31">
        <v>13823.92</v>
      </c>
      <c r="J17" s="6">
        <f t="shared" si="3"/>
        <v>0.0071954140545967046</v>
      </c>
      <c r="K17" s="26">
        <f t="shared" si="4"/>
        <v>27374.372199999998</v>
      </c>
      <c r="L17" s="6">
        <f t="shared" si="5"/>
        <v>0.0030427215380451605</v>
      </c>
    </row>
    <row r="18" spans="1:12" ht="12.75">
      <c r="A18" s="2"/>
      <c r="B18" s="29">
        <v>33109</v>
      </c>
      <c r="C18" s="31">
        <v>22797.87</v>
      </c>
      <c r="D18" s="6">
        <f t="shared" si="0"/>
        <v>0.004961652284249401</v>
      </c>
      <c r="E18" s="31">
        <v>22797.87</v>
      </c>
      <c r="F18" s="6">
        <f t="shared" si="1"/>
        <v>0.010366657954113507</v>
      </c>
      <c r="G18" s="31">
        <v>0</v>
      </c>
      <c r="H18" s="6">
        <f t="shared" si="2"/>
        <v>0</v>
      </c>
      <c r="I18" s="31">
        <v>0</v>
      </c>
      <c r="J18" s="6">
        <f t="shared" si="3"/>
        <v>0</v>
      </c>
      <c r="K18" s="26">
        <f t="shared" si="4"/>
        <v>45595.74</v>
      </c>
      <c r="L18" s="6">
        <f t="shared" si="5"/>
        <v>0.005068066552448909</v>
      </c>
    </row>
    <row r="19" spans="1:12" ht="12.75">
      <c r="A19" s="2"/>
      <c r="B19" s="29">
        <v>33122</v>
      </c>
      <c r="C19" s="31">
        <v>37238.795</v>
      </c>
      <c r="D19" s="6">
        <f t="shared" si="0"/>
        <v>0.008104526970039095</v>
      </c>
      <c r="E19" s="31">
        <v>37238.795</v>
      </c>
      <c r="F19" s="6">
        <f t="shared" si="1"/>
        <v>0.016933242026046832</v>
      </c>
      <c r="G19" s="31">
        <v>3975.01</v>
      </c>
      <c r="H19" s="6">
        <f t="shared" si="2"/>
        <v>0.014121143618632174</v>
      </c>
      <c r="I19" s="31">
        <v>30710.38</v>
      </c>
      <c r="J19" s="6">
        <f t="shared" si="3"/>
        <v>0.01598489429004259</v>
      </c>
      <c r="K19" s="26">
        <f t="shared" si="4"/>
        <v>109162.98</v>
      </c>
      <c r="L19" s="6">
        <f t="shared" si="5"/>
        <v>0.012133704765042726</v>
      </c>
    </row>
    <row r="20" spans="1:12" ht="12.75">
      <c r="A20" s="2"/>
      <c r="B20" s="29">
        <v>33125</v>
      </c>
      <c r="C20" s="31">
        <v>6231.56</v>
      </c>
      <c r="D20" s="6">
        <f t="shared" si="0"/>
        <v>0.0013562159056279032</v>
      </c>
      <c r="E20" s="31">
        <v>6231.56</v>
      </c>
      <c r="F20" s="6">
        <f t="shared" si="1"/>
        <v>0.0028336178353739</v>
      </c>
      <c r="G20" s="31">
        <v>0</v>
      </c>
      <c r="H20" s="6">
        <f t="shared" si="2"/>
        <v>0</v>
      </c>
      <c r="I20" s="31">
        <v>4410.65</v>
      </c>
      <c r="J20" s="6">
        <f t="shared" si="3"/>
        <v>0.0022957636473523394</v>
      </c>
      <c r="K20" s="26">
        <f t="shared" si="4"/>
        <v>16873.77</v>
      </c>
      <c r="L20" s="6">
        <f t="shared" si="5"/>
        <v>0.0018755565618787157</v>
      </c>
    </row>
    <row r="21" spans="1:12" ht="12.75">
      <c r="A21" s="2"/>
      <c r="B21" s="29">
        <v>33126</v>
      </c>
      <c r="C21" s="31">
        <v>141049.5659</v>
      </c>
      <c r="D21" s="6">
        <f t="shared" si="0"/>
        <v>0.030697556431373698</v>
      </c>
      <c r="E21" s="31">
        <v>141049.5659</v>
      </c>
      <c r="F21" s="6">
        <f t="shared" si="1"/>
        <v>0.06413812361687703</v>
      </c>
      <c r="G21" s="31">
        <v>8840.57</v>
      </c>
      <c r="H21" s="6">
        <f t="shared" si="2"/>
        <v>0.03140594832228624</v>
      </c>
      <c r="I21" s="31">
        <v>29125.43</v>
      </c>
      <c r="J21" s="6">
        <f t="shared" si="3"/>
        <v>0.015159920512283962</v>
      </c>
      <c r="K21" s="26">
        <f t="shared" si="4"/>
        <v>320065.1318</v>
      </c>
      <c r="L21" s="6">
        <f t="shared" si="5"/>
        <v>0.03557594172351916</v>
      </c>
    </row>
    <row r="22" spans="1:12" ht="12.75">
      <c r="A22" s="2"/>
      <c r="B22" s="29">
        <v>33127</v>
      </c>
      <c r="C22" s="31">
        <v>34082.4601</v>
      </c>
      <c r="D22" s="6">
        <f t="shared" si="0"/>
        <v>0.0074175927842383554</v>
      </c>
      <c r="E22" s="31">
        <v>34082.4601</v>
      </c>
      <c r="F22" s="6">
        <f t="shared" si="1"/>
        <v>0.015497991965539816</v>
      </c>
      <c r="G22" s="31">
        <v>158.79</v>
      </c>
      <c r="H22" s="6">
        <f t="shared" si="2"/>
        <v>0.0005640983029483203</v>
      </c>
      <c r="I22" s="31">
        <v>73174.68</v>
      </c>
      <c r="J22" s="6">
        <f t="shared" si="3"/>
        <v>0.03808775809702431</v>
      </c>
      <c r="K22" s="26">
        <f t="shared" si="4"/>
        <v>141498.39019999997</v>
      </c>
      <c r="L22" s="6">
        <f t="shared" si="5"/>
        <v>0.01572785656287154</v>
      </c>
    </row>
    <row r="23" spans="1:12" ht="12.75">
      <c r="A23" s="2"/>
      <c r="B23" s="29">
        <v>33128</v>
      </c>
      <c r="C23" s="31">
        <v>1507.0532</v>
      </c>
      <c r="D23" s="6">
        <f t="shared" si="0"/>
        <v>0.00032799002504468053</v>
      </c>
      <c r="E23" s="31">
        <v>1507.0532</v>
      </c>
      <c r="F23" s="6">
        <f t="shared" si="1"/>
        <v>0.0006852879257164031</v>
      </c>
      <c r="G23" s="31">
        <v>0</v>
      </c>
      <c r="H23" s="6">
        <f t="shared" si="2"/>
        <v>0</v>
      </c>
      <c r="I23" s="31">
        <v>51721.77</v>
      </c>
      <c r="J23" s="6">
        <f t="shared" si="3"/>
        <v>0.026921419596367614</v>
      </c>
      <c r="K23" s="26">
        <f t="shared" si="4"/>
        <v>54735.876399999994</v>
      </c>
      <c r="L23" s="6">
        <f t="shared" si="5"/>
        <v>0.0060840127696538664</v>
      </c>
    </row>
    <row r="24" spans="1:12" ht="12.75">
      <c r="A24" s="2"/>
      <c r="B24" s="29">
        <v>33129</v>
      </c>
      <c r="C24" s="31">
        <v>40196.4588</v>
      </c>
      <c r="D24" s="6">
        <f t="shared" si="0"/>
        <v>0.008748223041176959</v>
      </c>
      <c r="E24" s="31">
        <v>40196.4588</v>
      </c>
      <c r="F24" s="6">
        <f t="shared" si="1"/>
        <v>0.01827815227239281</v>
      </c>
      <c r="G24" s="31">
        <v>792.67</v>
      </c>
      <c r="H24" s="6">
        <f t="shared" si="2"/>
        <v>0.002815944340311386</v>
      </c>
      <c r="I24" s="31">
        <v>2964.17</v>
      </c>
      <c r="J24" s="6">
        <f t="shared" si="3"/>
        <v>0.001542864142603105</v>
      </c>
      <c r="K24" s="26">
        <f t="shared" si="4"/>
        <v>84149.7576</v>
      </c>
      <c r="L24" s="6">
        <f t="shared" si="5"/>
        <v>0.00935343020837568</v>
      </c>
    </row>
    <row r="25" spans="1:12" ht="12.75">
      <c r="A25" s="2"/>
      <c r="B25" s="29">
        <v>33130</v>
      </c>
      <c r="C25" s="31">
        <v>63849.6701</v>
      </c>
      <c r="D25" s="6">
        <f t="shared" si="0"/>
        <v>0.013896028949206033</v>
      </c>
      <c r="E25" s="31">
        <v>63849.6701</v>
      </c>
      <c r="F25" s="6">
        <f t="shared" si="1"/>
        <v>0.029033751416675697</v>
      </c>
      <c r="G25" s="31">
        <v>8938.91</v>
      </c>
      <c r="H25" s="6">
        <f t="shared" si="2"/>
        <v>0.031755299207807605</v>
      </c>
      <c r="I25" s="31">
        <v>87827.79</v>
      </c>
      <c r="J25" s="6">
        <f t="shared" si="3"/>
        <v>0.04571476936716705</v>
      </c>
      <c r="K25" s="26">
        <f t="shared" si="4"/>
        <v>224466.0402</v>
      </c>
      <c r="L25" s="6">
        <f t="shared" si="5"/>
        <v>0.024949892917589936</v>
      </c>
    </row>
    <row r="26" spans="1:12" ht="12.75">
      <c r="A26" s="2"/>
      <c r="B26" s="29">
        <v>33131</v>
      </c>
      <c r="C26" s="31">
        <v>330341.9732</v>
      </c>
      <c r="D26" s="6">
        <f t="shared" si="0"/>
        <v>0.07189452373889467</v>
      </c>
      <c r="E26" s="31">
        <v>330341.9732</v>
      </c>
      <c r="F26" s="6">
        <f t="shared" si="1"/>
        <v>0.15021325431065846</v>
      </c>
      <c r="G26" s="31">
        <v>91174.95</v>
      </c>
      <c r="H26" s="6">
        <f t="shared" si="2"/>
        <v>0.32389718852823196</v>
      </c>
      <c r="I26" s="31">
        <v>136570.28</v>
      </c>
      <c r="J26" s="6">
        <f t="shared" si="3"/>
        <v>0.07108545999631127</v>
      </c>
      <c r="K26" s="26">
        <f t="shared" si="4"/>
        <v>888429.1764</v>
      </c>
      <c r="L26" s="6">
        <f t="shared" si="5"/>
        <v>0.0987508524509652</v>
      </c>
    </row>
    <row r="27" spans="1:12" ht="12.75">
      <c r="A27" s="2"/>
      <c r="B27" s="29">
        <v>33132</v>
      </c>
      <c r="C27" s="31">
        <v>91096.8872</v>
      </c>
      <c r="D27" s="6">
        <f t="shared" si="0"/>
        <v>0.01982602227593587</v>
      </c>
      <c r="E27" s="31">
        <v>91096.8872</v>
      </c>
      <c r="F27" s="6">
        <f t="shared" si="1"/>
        <v>0.04142361853483948</v>
      </c>
      <c r="G27" s="31">
        <v>16181.61</v>
      </c>
      <c r="H27" s="6">
        <f t="shared" si="2"/>
        <v>0.0574848462747753</v>
      </c>
      <c r="I27" s="31">
        <v>96845.39</v>
      </c>
      <c r="J27" s="6">
        <f t="shared" si="3"/>
        <v>0.05040847171633655</v>
      </c>
      <c r="K27" s="26">
        <f t="shared" si="4"/>
        <v>295220.7744</v>
      </c>
      <c r="L27" s="6">
        <f t="shared" si="5"/>
        <v>0.03281443688214524</v>
      </c>
    </row>
    <row r="28" spans="1:12" ht="12.75">
      <c r="A28" s="2"/>
      <c r="B28" s="29">
        <v>33133</v>
      </c>
      <c r="C28" s="31">
        <v>81122.6737</v>
      </c>
      <c r="D28" s="6">
        <f t="shared" si="0"/>
        <v>0.017655267762647295</v>
      </c>
      <c r="E28" s="31">
        <v>81122.6737</v>
      </c>
      <c r="F28" s="6">
        <f t="shared" si="1"/>
        <v>0.036888139574927814</v>
      </c>
      <c r="G28" s="31">
        <v>4493.95</v>
      </c>
      <c r="H28" s="6">
        <f t="shared" si="2"/>
        <v>0.01596466760208202</v>
      </c>
      <c r="I28" s="31">
        <v>61264.22</v>
      </c>
      <c r="J28" s="6">
        <f t="shared" si="3"/>
        <v>0.031888308788817106</v>
      </c>
      <c r="K28" s="26">
        <f t="shared" si="4"/>
        <v>228003.5174</v>
      </c>
      <c r="L28" s="6">
        <f t="shared" si="5"/>
        <v>0.025343091270711757</v>
      </c>
    </row>
    <row r="29" spans="1:12" ht="12.75">
      <c r="A29" s="2"/>
      <c r="B29" s="29">
        <v>33134</v>
      </c>
      <c r="C29" s="31">
        <v>65554.2433</v>
      </c>
      <c r="D29" s="6">
        <f t="shared" si="0"/>
        <v>0.014267006567354145</v>
      </c>
      <c r="E29" s="31">
        <v>65554.2433</v>
      </c>
      <c r="F29" s="6">
        <f t="shared" si="1"/>
        <v>0.029808855727830586</v>
      </c>
      <c r="G29" s="31">
        <v>15107.34</v>
      </c>
      <c r="H29" s="6">
        <f t="shared" si="2"/>
        <v>0.0536685235598166</v>
      </c>
      <c r="I29" s="31">
        <v>89285.64</v>
      </c>
      <c r="J29" s="6">
        <f t="shared" si="3"/>
        <v>0.04647358700930429</v>
      </c>
      <c r="K29" s="26">
        <f t="shared" si="4"/>
        <v>235501.46659999999</v>
      </c>
      <c r="L29" s="6">
        <f t="shared" si="5"/>
        <v>0.026176504777159527</v>
      </c>
    </row>
    <row r="30" spans="1:12" ht="12.75">
      <c r="A30" s="2"/>
      <c r="B30" s="29">
        <v>33135</v>
      </c>
      <c r="C30" s="31">
        <v>10709.0782</v>
      </c>
      <c r="D30" s="6">
        <f t="shared" si="0"/>
        <v>0.0023306880122237503</v>
      </c>
      <c r="E30" s="31">
        <v>10709.0782</v>
      </c>
      <c r="F30" s="6">
        <f t="shared" si="1"/>
        <v>0.004869636975000452</v>
      </c>
      <c r="G30" s="31">
        <v>0</v>
      </c>
      <c r="H30" s="6">
        <f t="shared" si="2"/>
        <v>0</v>
      </c>
      <c r="I30" s="31">
        <v>26172.51</v>
      </c>
      <c r="J30" s="6">
        <f t="shared" si="3"/>
        <v>0.013622912046515952</v>
      </c>
      <c r="K30" s="26">
        <f t="shared" si="4"/>
        <v>47590.6664</v>
      </c>
      <c r="L30" s="6">
        <f t="shared" si="5"/>
        <v>0.005289806999307263</v>
      </c>
    </row>
    <row r="31" spans="1:12" ht="12.75">
      <c r="A31" s="2"/>
      <c r="B31" s="29">
        <v>33136</v>
      </c>
      <c r="C31" s="31">
        <v>7975.5903</v>
      </c>
      <c r="D31" s="6">
        <f t="shared" si="0"/>
        <v>0.0017357808352373432</v>
      </c>
      <c r="E31" s="31">
        <v>7975.5903</v>
      </c>
      <c r="F31" s="6">
        <f t="shared" si="1"/>
        <v>0.0036266640972268693</v>
      </c>
      <c r="G31" s="31">
        <v>74.24</v>
      </c>
      <c r="H31" s="6">
        <f t="shared" si="2"/>
        <v>0.0002637361169524737</v>
      </c>
      <c r="I31" s="31">
        <v>1704.64</v>
      </c>
      <c r="J31" s="6">
        <f t="shared" si="3"/>
        <v>0.0008872729742379678</v>
      </c>
      <c r="K31" s="26">
        <f t="shared" si="4"/>
        <v>17730.0606</v>
      </c>
      <c r="L31" s="6">
        <f t="shared" si="5"/>
        <v>0.0019707351410406374</v>
      </c>
    </row>
    <row r="32" spans="1:12" ht="12.75">
      <c r="A32" s="2"/>
      <c r="B32" s="29">
        <v>33137</v>
      </c>
      <c r="C32" s="31">
        <v>55072.2042</v>
      </c>
      <c r="D32" s="6">
        <f t="shared" si="0"/>
        <v>0.011985730586567057</v>
      </c>
      <c r="E32" s="31">
        <v>55072.2042</v>
      </c>
      <c r="F32" s="6">
        <f t="shared" si="1"/>
        <v>0.025042458077026198</v>
      </c>
      <c r="G32" s="31">
        <v>218.41</v>
      </c>
      <c r="H32" s="6">
        <f t="shared" si="2"/>
        <v>0.0007758971619556813</v>
      </c>
      <c r="I32" s="31">
        <v>99952.65</v>
      </c>
      <c r="J32" s="6">
        <f t="shared" si="3"/>
        <v>0.05202581486323599</v>
      </c>
      <c r="K32" s="26">
        <f t="shared" si="4"/>
        <v>210315.4684</v>
      </c>
      <c r="L32" s="6">
        <f t="shared" si="5"/>
        <v>0.023377025811197834</v>
      </c>
    </row>
    <row r="33" spans="1:12" ht="12.75">
      <c r="A33" s="2"/>
      <c r="B33" s="29">
        <v>33138</v>
      </c>
      <c r="C33" s="31">
        <v>29276.8547</v>
      </c>
      <c r="D33" s="6">
        <f t="shared" si="0"/>
        <v>0.0063717168752121505</v>
      </c>
      <c r="E33" s="31">
        <v>29276.8547</v>
      </c>
      <c r="F33" s="6">
        <f t="shared" si="1"/>
        <v>0.013312784863111353</v>
      </c>
      <c r="G33" s="31">
        <v>4901.12</v>
      </c>
      <c r="H33" s="6">
        <f t="shared" si="2"/>
        <v>0.017411130893293478</v>
      </c>
      <c r="I33" s="31">
        <v>31529.81</v>
      </c>
      <c r="J33" s="6">
        <f t="shared" si="3"/>
        <v>0.016411411380618794</v>
      </c>
      <c r="K33" s="26">
        <f t="shared" si="4"/>
        <v>94984.6394</v>
      </c>
      <c r="L33" s="6">
        <f t="shared" si="5"/>
        <v>0.010557751095597107</v>
      </c>
    </row>
    <row r="34" spans="1:12" ht="12.75">
      <c r="A34" s="2"/>
      <c r="B34" s="29">
        <v>33139</v>
      </c>
      <c r="C34" s="31">
        <v>1432721.2501</v>
      </c>
      <c r="D34" s="6">
        <f t="shared" si="0"/>
        <v>0.3118126677295433</v>
      </c>
      <c r="E34" s="31">
        <v>1620.945</v>
      </c>
      <c r="F34" s="6">
        <f t="shared" si="1"/>
        <v>0.000737076857506009</v>
      </c>
      <c r="G34" s="31">
        <v>0</v>
      </c>
      <c r="H34" s="6">
        <f t="shared" si="2"/>
        <v>0</v>
      </c>
      <c r="I34" s="31">
        <v>0</v>
      </c>
      <c r="J34" s="6">
        <f t="shared" si="3"/>
        <v>0</v>
      </c>
      <c r="K34" s="26">
        <f t="shared" si="4"/>
        <v>1434342.1951000001</v>
      </c>
      <c r="L34" s="6">
        <f t="shared" si="5"/>
        <v>0.15943028238498724</v>
      </c>
    </row>
    <row r="35" spans="1:12" ht="12.75">
      <c r="A35" s="2"/>
      <c r="B35" s="29">
        <v>33140</v>
      </c>
      <c r="C35" s="31">
        <v>873900.9037</v>
      </c>
      <c r="D35" s="6">
        <f t="shared" si="0"/>
        <v>0.19019287394176393</v>
      </c>
      <c r="E35" s="31">
        <v>0</v>
      </c>
      <c r="F35" s="6">
        <f t="shared" si="1"/>
        <v>0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873900.9037</v>
      </c>
      <c r="L35" s="6">
        <f t="shared" si="5"/>
        <v>0.09713600306074308</v>
      </c>
    </row>
    <row r="36" spans="1:12" ht="12.75">
      <c r="A36" s="2"/>
      <c r="B36" s="29">
        <v>33141</v>
      </c>
      <c r="C36" s="31">
        <v>111388.6992</v>
      </c>
      <c r="D36" s="6">
        <f t="shared" si="0"/>
        <v>0.024242264467042297</v>
      </c>
      <c r="E36" s="31">
        <v>20729.078</v>
      </c>
      <c r="F36" s="6">
        <f t="shared" si="1"/>
        <v>0.009425935902351374</v>
      </c>
      <c r="G36" s="31">
        <v>10505.5</v>
      </c>
      <c r="H36" s="6">
        <f t="shared" si="2"/>
        <v>0.037320578887987774</v>
      </c>
      <c r="I36" s="31">
        <v>1644.21</v>
      </c>
      <c r="J36" s="6">
        <f t="shared" si="3"/>
        <v>0.0008558188808028727</v>
      </c>
      <c r="K36" s="26">
        <f t="shared" si="4"/>
        <v>144267.4872</v>
      </c>
      <c r="L36" s="6">
        <f t="shared" si="5"/>
        <v>0.016035647770694612</v>
      </c>
    </row>
    <row r="37" spans="1:12" ht="12.75">
      <c r="A37" s="2"/>
      <c r="B37" s="29">
        <v>33142</v>
      </c>
      <c r="C37" s="31">
        <v>31333.5974</v>
      </c>
      <c r="D37" s="6">
        <f t="shared" si="0"/>
        <v>0.006819339487130206</v>
      </c>
      <c r="E37" s="31">
        <v>31333.5974</v>
      </c>
      <c r="F37" s="6">
        <f t="shared" si="1"/>
        <v>0.01424802785162387</v>
      </c>
      <c r="G37" s="31">
        <v>1410.68</v>
      </c>
      <c r="H37" s="6">
        <f t="shared" si="2"/>
        <v>0.005011412519699833</v>
      </c>
      <c r="I37" s="31">
        <v>20672.18</v>
      </c>
      <c r="J37" s="6">
        <f t="shared" si="3"/>
        <v>0.010759964938393228</v>
      </c>
      <c r="K37" s="26">
        <f t="shared" si="4"/>
        <v>84750.0548</v>
      </c>
      <c r="L37" s="6">
        <f t="shared" si="5"/>
        <v>0.009420154559397261</v>
      </c>
    </row>
    <row r="38" spans="1:12" ht="12.75">
      <c r="A38" s="2"/>
      <c r="B38" s="29">
        <v>33143</v>
      </c>
      <c r="C38" s="31">
        <v>15334.7208</v>
      </c>
      <c r="D38" s="6">
        <f t="shared" si="0"/>
        <v>0.003337397418515274</v>
      </c>
      <c r="E38" s="31">
        <v>15334.7208</v>
      </c>
      <c r="F38" s="6">
        <f t="shared" si="1"/>
        <v>0.006973011310066678</v>
      </c>
      <c r="G38" s="31">
        <v>0</v>
      </c>
      <c r="H38" s="6">
        <f t="shared" si="2"/>
        <v>0</v>
      </c>
      <c r="I38" s="31">
        <v>27560.33</v>
      </c>
      <c r="J38" s="6">
        <f t="shared" si="3"/>
        <v>0.014345278750985482</v>
      </c>
      <c r="K38" s="26">
        <f t="shared" si="4"/>
        <v>58229.7716</v>
      </c>
      <c r="L38" s="6">
        <f t="shared" si="5"/>
        <v>0.006472366887843018</v>
      </c>
    </row>
    <row r="39" spans="1:12" ht="12.75">
      <c r="A39" s="2"/>
      <c r="B39" s="29">
        <v>33144</v>
      </c>
      <c r="C39" s="31">
        <v>13596.9389</v>
      </c>
      <c r="D39" s="6">
        <f t="shared" si="0"/>
        <v>0.0029591923698128178</v>
      </c>
      <c r="E39" s="31">
        <v>13596.9389</v>
      </c>
      <c r="F39" s="6">
        <f t="shared" si="1"/>
        <v>0.006182806323541645</v>
      </c>
      <c r="G39" s="31">
        <v>406.67</v>
      </c>
      <c r="H39" s="6">
        <f t="shared" si="2"/>
        <v>0.0014446870511996563</v>
      </c>
      <c r="I39" s="31">
        <v>12873.76</v>
      </c>
      <c r="J39" s="6">
        <f t="shared" si="3"/>
        <v>0.006700851396673656</v>
      </c>
      <c r="K39" s="26">
        <f t="shared" si="4"/>
        <v>40474.307799999995</v>
      </c>
      <c r="L39" s="6">
        <f t="shared" si="5"/>
        <v>0.004498808125379739</v>
      </c>
    </row>
    <row r="40" spans="1:12" ht="12.75">
      <c r="A40" s="2"/>
      <c r="B40" s="29">
        <v>33145</v>
      </c>
      <c r="C40" s="31">
        <v>14998.8353</v>
      </c>
      <c r="D40" s="6">
        <f t="shared" si="0"/>
        <v>0.0032642964201184395</v>
      </c>
      <c r="E40" s="31">
        <v>14998.8353</v>
      </c>
      <c r="F40" s="6">
        <f t="shared" si="1"/>
        <v>0.006820277300694471</v>
      </c>
      <c r="G40" s="31">
        <v>0</v>
      </c>
      <c r="H40" s="6">
        <f t="shared" si="2"/>
        <v>0</v>
      </c>
      <c r="I40" s="31">
        <v>32923.3</v>
      </c>
      <c r="J40" s="6">
        <f t="shared" si="3"/>
        <v>0.01713672934621321</v>
      </c>
      <c r="K40" s="26">
        <f t="shared" si="4"/>
        <v>62920.9706</v>
      </c>
      <c r="L40" s="6">
        <f t="shared" si="5"/>
        <v>0.006993803950664715</v>
      </c>
    </row>
    <row r="41" spans="1:12" ht="12.75">
      <c r="A41" s="2"/>
      <c r="B41" s="29">
        <v>33146</v>
      </c>
      <c r="C41" s="31">
        <v>10603.9632</v>
      </c>
      <c r="D41" s="6">
        <f t="shared" si="0"/>
        <v>0.0023078111346970832</v>
      </c>
      <c r="E41" s="31">
        <v>10603.9632</v>
      </c>
      <c r="F41" s="6">
        <f t="shared" si="1"/>
        <v>0.0048218390337521405</v>
      </c>
      <c r="G41" s="31">
        <v>9596.58</v>
      </c>
      <c r="H41" s="6">
        <f t="shared" si="2"/>
        <v>0.034091658744932245</v>
      </c>
      <c r="I41" s="31">
        <v>43619.9</v>
      </c>
      <c r="J41" s="6">
        <f t="shared" si="3"/>
        <v>0.022704358931482736</v>
      </c>
      <c r="K41" s="26">
        <f t="shared" si="4"/>
        <v>74424.4064</v>
      </c>
      <c r="L41" s="6">
        <f t="shared" si="5"/>
        <v>0.00827243608200469</v>
      </c>
    </row>
    <row r="42" spans="1:12" ht="12.75">
      <c r="A42" s="2"/>
      <c r="B42" s="29">
        <v>33147</v>
      </c>
      <c r="C42" s="31">
        <v>5394.1289</v>
      </c>
      <c r="D42" s="6">
        <f t="shared" si="0"/>
        <v>0.0011739601979579985</v>
      </c>
      <c r="E42" s="31">
        <v>5394.1289</v>
      </c>
      <c r="F42" s="6">
        <f t="shared" si="1"/>
        <v>0.002452820779603469</v>
      </c>
      <c r="G42" s="31">
        <v>63.2</v>
      </c>
      <c r="H42" s="6">
        <f t="shared" si="2"/>
        <v>0.00022451673749186878</v>
      </c>
      <c r="I42" s="31">
        <v>0</v>
      </c>
      <c r="J42" s="6">
        <f t="shared" si="3"/>
        <v>0</v>
      </c>
      <c r="K42" s="26">
        <f t="shared" si="4"/>
        <v>10851.4578</v>
      </c>
      <c r="L42" s="6">
        <f t="shared" si="5"/>
        <v>0.0012061633459944027</v>
      </c>
    </row>
    <row r="43" spans="1:12" ht="12.75">
      <c r="A43" s="2"/>
      <c r="B43" s="29">
        <v>33149</v>
      </c>
      <c r="C43" s="31">
        <v>104346.9996</v>
      </c>
      <c r="D43" s="6">
        <f t="shared" si="0"/>
        <v>0.02270973248465367</v>
      </c>
      <c r="E43" s="31">
        <v>104346.9996</v>
      </c>
      <c r="F43" s="6">
        <f t="shared" si="1"/>
        <v>0.04744871575244612</v>
      </c>
      <c r="G43" s="31">
        <v>25079.57</v>
      </c>
      <c r="H43" s="6">
        <f t="shared" si="2"/>
        <v>0.08909467142561625</v>
      </c>
      <c r="I43" s="31">
        <v>38578.38</v>
      </c>
      <c r="J43" s="6">
        <f t="shared" si="3"/>
        <v>0.020080224542356466</v>
      </c>
      <c r="K43" s="26">
        <f t="shared" si="4"/>
        <v>272351.9492</v>
      </c>
      <c r="L43" s="6">
        <f t="shared" si="5"/>
        <v>0.030272516779742676</v>
      </c>
    </row>
    <row r="44" spans="1:12" ht="12.75">
      <c r="A44" s="2"/>
      <c r="B44" s="29">
        <v>33150</v>
      </c>
      <c r="C44" s="31">
        <v>8384.53</v>
      </c>
      <c r="D44" s="6">
        <f t="shared" si="0"/>
        <v>0.0018247811057286335</v>
      </c>
      <c r="E44" s="31">
        <v>8384.53</v>
      </c>
      <c r="F44" s="6">
        <f t="shared" si="1"/>
        <v>0.0038126173460943207</v>
      </c>
      <c r="G44" s="31">
        <v>12.9</v>
      </c>
      <c r="H44" s="6">
        <f t="shared" si="2"/>
        <v>4.582699230451119E-05</v>
      </c>
      <c r="I44" s="31">
        <v>0</v>
      </c>
      <c r="J44" s="6">
        <f t="shared" si="3"/>
        <v>0</v>
      </c>
      <c r="K44" s="26">
        <f t="shared" si="4"/>
        <v>16781.960000000003</v>
      </c>
      <c r="L44" s="6">
        <f t="shared" si="5"/>
        <v>0.0018653516789185899</v>
      </c>
    </row>
    <row r="45" spans="1:12" ht="12.75">
      <c r="A45" s="2"/>
      <c r="B45" s="29">
        <v>33154</v>
      </c>
      <c r="C45" s="31">
        <v>25132.1024</v>
      </c>
      <c r="D45" s="6">
        <f t="shared" si="0"/>
        <v>0.005469666827688283</v>
      </c>
      <c r="E45" s="31">
        <v>25132.1024</v>
      </c>
      <c r="F45" s="6">
        <f t="shared" si="1"/>
        <v>0.011428081186907161</v>
      </c>
      <c r="G45" s="31">
        <v>5548.26</v>
      </c>
      <c r="H45" s="6">
        <f t="shared" si="2"/>
        <v>0.019710082815769556</v>
      </c>
      <c r="I45" s="31">
        <v>747.02</v>
      </c>
      <c r="J45" s="6">
        <f t="shared" si="3"/>
        <v>0.0003888273519424903</v>
      </c>
      <c r="K45" s="26">
        <f t="shared" si="4"/>
        <v>56559.4848</v>
      </c>
      <c r="L45" s="6">
        <f t="shared" si="5"/>
        <v>0.00628671084488644</v>
      </c>
    </row>
    <row r="46" spans="1:12" ht="12.75">
      <c r="A46" s="2"/>
      <c r="B46" s="29">
        <v>33155</v>
      </c>
      <c r="C46" s="31">
        <v>3042.7944</v>
      </c>
      <c r="D46" s="6">
        <f t="shared" si="0"/>
        <v>0.0006622236105943796</v>
      </c>
      <c r="E46" s="31">
        <v>3042.7944</v>
      </c>
      <c r="F46" s="6">
        <f t="shared" si="1"/>
        <v>0.001383620872015326</v>
      </c>
      <c r="G46" s="31">
        <v>0</v>
      </c>
      <c r="H46" s="6">
        <f t="shared" si="2"/>
        <v>0</v>
      </c>
      <c r="I46" s="31">
        <v>39517.56</v>
      </c>
      <c r="J46" s="6">
        <f t="shared" si="3"/>
        <v>0.020569072059688463</v>
      </c>
      <c r="K46" s="26">
        <f t="shared" si="4"/>
        <v>45603.148799999995</v>
      </c>
      <c r="L46" s="6">
        <f t="shared" si="5"/>
        <v>0.005068890056826154</v>
      </c>
    </row>
    <row r="47" spans="1:12" ht="12.75">
      <c r="A47" s="2"/>
      <c r="B47" s="29">
        <v>33156</v>
      </c>
      <c r="C47" s="31">
        <v>5991.9419</v>
      </c>
      <c r="D47" s="6">
        <f t="shared" si="0"/>
        <v>0.0013040662226438129</v>
      </c>
      <c r="E47" s="31">
        <v>5991.9419</v>
      </c>
      <c r="F47" s="6">
        <f t="shared" si="1"/>
        <v>0.0027246585825000755</v>
      </c>
      <c r="G47" s="31">
        <v>93.28</v>
      </c>
      <c r="H47" s="6">
        <f t="shared" si="2"/>
        <v>0.0003313753366019228</v>
      </c>
      <c r="I47" s="31">
        <v>55957.02</v>
      </c>
      <c r="J47" s="6">
        <f t="shared" si="3"/>
        <v>0.02912588673555322</v>
      </c>
      <c r="K47" s="26">
        <f t="shared" si="4"/>
        <v>68034.1838</v>
      </c>
      <c r="L47" s="6">
        <f t="shared" si="5"/>
        <v>0.007562148817848804</v>
      </c>
    </row>
    <row r="48" spans="1:12" ht="12.75">
      <c r="A48" s="2"/>
      <c r="B48" s="29">
        <v>33157</v>
      </c>
      <c r="C48" s="31">
        <v>2625.7471</v>
      </c>
      <c r="D48" s="6">
        <f t="shared" si="0"/>
        <v>0.0005714588291176431</v>
      </c>
      <c r="E48" s="31">
        <v>2625.7471</v>
      </c>
      <c r="F48" s="6">
        <f t="shared" si="1"/>
        <v>0.0011939809315390198</v>
      </c>
      <c r="G48" s="31">
        <v>0</v>
      </c>
      <c r="H48" s="6">
        <f t="shared" si="2"/>
        <v>0</v>
      </c>
      <c r="I48" s="31">
        <v>18555.81</v>
      </c>
      <c r="J48" s="6">
        <f t="shared" si="3"/>
        <v>0.009658384602082917</v>
      </c>
      <c r="K48" s="26">
        <f t="shared" si="4"/>
        <v>23807.304200000002</v>
      </c>
      <c r="L48" s="6">
        <f t="shared" si="5"/>
        <v>0.002646234102571785</v>
      </c>
    </row>
    <row r="49" spans="1:12" ht="12.75">
      <c r="A49" s="2"/>
      <c r="B49" s="29">
        <v>33158</v>
      </c>
      <c r="C49" s="31">
        <v>113.725</v>
      </c>
      <c r="D49" s="6">
        <f t="shared" si="0"/>
        <v>2.4750729170148932E-05</v>
      </c>
      <c r="E49" s="31">
        <v>113.725</v>
      </c>
      <c r="F49" s="6">
        <f t="shared" si="1"/>
        <v>5.1713084416726584E-05</v>
      </c>
      <c r="G49" s="31">
        <v>0</v>
      </c>
      <c r="H49" s="6">
        <f t="shared" si="2"/>
        <v>0</v>
      </c>
      <c r="I49" s="31">
        <v>1168.55</v>
      </c>
      <c r="J49" s="6">
        <f t="shared" si="3"/>
        <v>0.0006082356591689607</v>
      </c>
      <c r="K49" s="26">
        <f t="shared" si="4"/>
        <v>1396</v>
      </c>
      <c r="L49" s="6">
        <f t="shared" si="5"/>
        <v>0.0001551684632647409</v>
      </c>
    </row>
    <row r="50" spans="1:12" ht="12.75">
      <c r="A50" s="2"/>
      <c r="B50" s="29">
        <v>33160</v>
      </c>
      <c r="C50" s="31">
        <v>246001.3859</v>
      </c>
      <c r="D50" s="6">
        <f t="shared" si="0"/>
        <v>0.05353892000784519</v>
      </c>
      <c r="E50" s="31">
        <v>246001.3859</v>
      </c>
      <c r="F50" s="6">
        <f t="shared" si="1"/>
        <v>0.11186186358037752</v>
      </c>
      <c r="G50" s="31">
        <v>17185.82</v>
      </c>
      <c r="H50" s="6">
        <f t="shared" si="2"/>
        <v>0.06105228223928019</v>
      </c>
      <c r="I50" s="31">
        <v>65194.56</v>
      </c>
      <c r="J50" s="6">
        <f t="shared" si="3"/>
        <v>0.03393406886811036</v>
      </c>
      <c r="K50" s="26">
        <f t="shared" si="4"/>
        <v>574383.1518</v>
      </c>
      <c r="L50" s="6">
        <f t="shared" si="5"/>
        <v>0.06384394770054756</v>
      </c>
    </row>
    <row r="51" spans="1:12" ht="12.75">
      <c r="A51" s="2"/>
      <c r="B51" s="29">
        <v>33161</v>
      </c>
      <c r="C51" s="31">
        <v>10923.4994</v>
      </c>
      <c r="D51" s="6">
        <f t="shared" si="0"/>
        <v>0.002377353926046906</v>
      </c>
      <c r="E51" s="31">
        <v>10923.4994</v>
      </c>
      <c r="F51" s="6">
        <f t="shared" si="1"/>
        <v>0.0049671386818928315</v>
      </c>
      <c r="G51" s="31">
        <v>0</v>
      </c>
      <c r="H51" s="6">
        <f t="shared" si="2"/>
        <v>0</v>
      </c>
      <c r="I51" s="31">
        <v>2182.07</v>
      </c>
      <c r="J51" s="6">
        <f t="shared" si="3"/>
        <v>0.0011357774890272683</v>
      </c>
      <c r="K51" s="26">
        <f t="shared" si="4"/>
        <v>24029.0688</v>
      </c>
      <c r="L51" s="6">
        <f t="shared" si="5"/>
        <v>0.002670883724483332</v>
      </c>
    </row>
    <row r="52" spans="1:12" ht="12.75">
      <c r="A52" s="2"/>
      <c r="B52" s="29">
        <v>33162</v>
      </c>
      <c r="C52" s="31">
        <v>8196.0616</v>
      </c>
      <c r="D52" s="6">
        <f t="shared" si="0"/>
        <v>0.0017837634726177846</v>
      </c>
      <c r="E52" s="31">
        <v>8196.0616</v>
      </c>
      <c r="F52" s="6">
        <f t="shared" si="1"/>
        <v>0.0037269169083797866</v>
      </c>
      <c r="G52" s="31">
        <v>0</v>
      </c>
      <c r="H52" s="6">
        <f t="shared" si="2"/>
        <v>0</v>
      </c>
      <c r="I52" s="31">
        <v>2035.93</v>
      </c>
      <c r="J52" s="6">
        <f t="shared" si="3"/>
        <v>0.001059710945677859</v>
      </c>
      <c r="K52" s="26">
        <f t="shared" si="4"/>
        <v>18428.053200000002</v>
      </c>
      <c r="L52" s="6">
        <f t="shared" si="5"/>
        <v>0.00204831855014677</v>
      </c>
    </row>
    <row r="53" spans="1:12" ht="12.75">
      <c r="A53" s="2"/>
      <c r="B53" s="29">
        <v>33165</v>
      </c>
      <c r="C53" s="31">
        <v>2395.2109</v>
      </c>
      <c r="D53" s="6">
        <f t="shared" si="0"/>
        <v>0.0005212857005169371</v>
      </c>
      <c r="E53" s="31">
        <v>2395.2109</v>
      </c>
      <c r="F53" s="6">
        <f t="shared" si="1"/>
        <v>0.0010891514044191134</v>
      </c>
      <c r="G53" s="31">
        <v>0</v>
      </c>
      <c r="H53" s="6">
        <f t="shared" si="2"/>
        <v>0</v>
      </c>
      <c r="I53" s="31">
        <v>19996.8</v>
      </c>
      <c r="J53" s="6">
        <f t="shared" si="3"/>
        <v>0.010408426536536624</v>
      </c>
      <c r="K53" s="26">
        <f t="shared" si="4"/>
        <v>24787.2218</v>
      </c>
      <c r="L53" s="6">
        <f t="shared" si="5"/>
        <v>0.002755154094060376</v>
      </c>
    </row>
    <row r="54" spans="1:12" ht="12.75">
      <c r="A54" s="2"/>
      <c r="B54" s="29">
        <v>33166</v>
      </c>
      <c r="C54" s="31">
        <v>118613.4932</v>
      </c>
      <c r="D54" s="6">
        <f t="shared" si="0"/>
        <v>0.025814644503130375</v>
      </c>
      <c r="E54" s="31">
        <v>118613.4932</v>
      </c>
      <c r="F54" s="6">
        <f t="shared" si="1"/>
        <v>0.05393598229777467</v>
      </c>
      <c r="G54" s="31">
        <v>2705.14</v>
      </c>
      <c r="H54" s="6">
        <f t="shared" si="2"/>
        <v>0.009609955811056232</v>
      </c>
      <c r="I54" s="31">
        <v>37088.24</v>
      </c>
      <c r="J54" s="6">
        <f t="shared" si="3"/>
        <v>0.019304599806440986</v>
      </c>
      <c r="K54" s="26">
        <f t="shared" si="4"/>
        <v>277020.3664</v>
      </c>
      <c r="L54" s="6">
        <f t="shared" si="5"/>
        <v>0.030791421595503913</v>
      </c>
    </row>
    <row r="55" spans="1:12" ht="12.75">
      <c r="A55" s="2"/>
      <c r="B55" s="29">
        <v>33167</v>
      </c>
      <c r="C55" s="31">
        <v>459.954</v>
      </c>
      <c r="D55" s="6">
        <f t="shared" si="0"/>
        <v>0.00010010285236075341</v>
      </c>
      <c r="E55" s="31">
        <v>459.954</v>
      </c>
      <c r="F55" s="6">
        <f t="shared" si="1"/>
        <v>0.0002091504948763338</v>
      </c>
      <c r="G55" s="31">
        <v>0</v>
      </c>
      <c r="H55" s="6">
        <f t="shared" si="2"/>
        <v>0</v>
      </c>
      <c r="I55" s="31">
        <v>0</v>
      </c>
      <c r="J55" s="6">
        <f t="shared" si="3"/>
        <v>0</v>
      </c>
      <c r="K55" s="26">
        <f t="shared" si="4"/>
        <v>919.908</v>
      </c>
      <c r="L55" s="6">
        <f t="shared" si="5"/>
        <v>0.00010224979276858257</v>
      </c>
    </row>
    <row r="56" spans="1:12" ht="12.75">
      <c r="A56" s="2"/>
      <c r="B56" s="29">
        <v>33168</v>
      </c>
      <c r="C56" s="31">
        <v>2717.166</v>
      </c>
      <c r="D56" s="6">
        <f t="shared" si="0"/>
        <v>0.0005913549331838813</v>
      </c>
      <c r="E56" s="31">
        <v>2717.166</v>
      </c>
      <c r="F56" s="6">
        <f t="shared" si="1"/>
        <v>0.0012355509758826936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5434.332</v>
      </c>
      <c r="L56" s="6">
        <f t="shared" si="5"/>
        <v>0.0006040379264401189</v>
      </c>
    </row>
    <row r="57" spans="1:12" ht="12.75">
      <c r="A57" s="2"/>
      <c r="B57" s="29">
        <v>33169</v>
      </c>
      <c r="C57" s="31">
        <v>17911.9848</v>
      </c>
      <c r="D57" s="6">
        <f t="shared" si="0"/>
        <v>0.003898304547677505</v>
      </c>
      <c r="E57" s="31">
        <v>17911.9848</v>
      </c>
      <c r="F57" s="6">
        <f t="shared" si="1"/>
        <v>0.008144945984027464</v>
      </c>
      <c r="G57" s="31">
        <v>0</v>
      </c>
      <c r="H57" s="6">
        <f t="shared" si="2"/>
        <v>0</v>
      </c>
      <c r="I57" s="31">
        <v>20380.08</v>
      </c>
      <c r="J57" s="6">
        <f t="shared" si="3"/>
        <v>0.010607925542523771</v>
      </c>
      <c r="K57" s="26">
        <f t="shared" si="4"/>
        <v>56204.0496</v>
      </c>
      <c r="L57" s="6">
        <f t="shared" si="5"/>
        <v>0.006247203442469394</v>
      </c>
    </row>
    <row r="58" spans="1:12" ht="12.75">
      <c r="A58" s="2"/>
      <c r="B58" s="29">
        <v>33170</v>
      </c>
      <c r="C58" s="31">
        <v>1975.02</v>
      </c>
      <c r="D58" s="6">
        <f t="shared" si="0"/>
        <v>0.0004298367564355027</v>
      </c>
      <c r="E58" s="31">
        <v>1975.02</v>
      </c>
      <c r="F58" s="6">
        <f t="shared" si="1"/>
        <v>0.000898082004701898</v>
      </c>
      <c r="G58" s="31">
        <v>0</v>
      </c>
      <c r="H58" s="6">
        <f t="shared" si="2"/>
        <v>0</v>
      </c>
      <c r="I58" s="31">
        <v>0</v>
      </c>
      <c r="J58" s="6">
        <f t="shared" si="3"/>
        <v>0</v>
      </c>
      <c r="K58" s="26">
        <f t="shared" si="4"/>
        <v>3950.04</v>
      </c>
      <c r="L58" s="6">
        <f t="shared" si="5"/>
        <v>0.00043905561363485467</v>
      </c>
    </row>
    <row r="59" spans="1:12" ht="12.75">
      <c r="A59" s="2"/>
      <c r="B59" s="29">
        <v>33172</v>
      </c>
      <c r="C59" s="31">
        <v>80340.9918</v>
      </c>
      <c r="D59" s="6">
        <f t="shared" si="0"/>
        <v>0.017485145124668772</v>
      </c>
      <c r="E59" s="31">
        <v>80340.9918</v>
      </c>
      <c r="F59" s="6">
        <f t="shared" si="1"/>
        <v>0.03653269282107662</v>
      </c>
      <c r="G59" s="31">
        <v>2031.14</v>
      </c>
      <c r="H59" s="6">
        <f t="shared" si="2"/>
        <v>0.007215584275146113</v>
      </c>
      <c r="I59" s="31">
        <v>85114.34</v>
      </c>
      <c r="J59" s="6">
        <f t="shared" si="3"/>
        <v>0.0443024061397724</v>
      </c>
      <c r="K59" s="26">
        <f t="shared" si="4"/>
        <v>247827.46360000002</v>
      </c>
      <c r="L59" s="6">
        <f t="shared" si="5"/>
        <v>0.027546566390838478</v>
      </c>
    </row>
    <row r="60" spans="1:12" ht="12.75">
      <c r="A60" s="2"/>
      <c r="B60" s="29">
        <v>33173</v>
      </c>
      <c r="C60" s="31">
        <v>1321.0206</v>
      </c>
      <c r="D60" s="6">
        <f t="shared" si="0"/>
        <v>0.0002875025113105091</v>
      </c>
      <c r="E60" s="31">
        <v>1321.0206</v>
      </c>
      <c r="F60" s="6">
        <f t="shared" si="1"/>
        <v>0.0006006950961005479</v>
      </c>
      <c r="G60" s="31">
        <v>0</v>
      </c>
      <c r="H60" s="6">
        <f t="shared" si="2"/>
        <v>0</v>
      </c>
      <c r="I60" s="31">
        <v>11051.49</v>
      </c>
      <c r="J60" s="6">
        <f t="shared" si="3"/>
        <v>0.0057523514654479295</v>
      </c>
      <c r="K60" s="26">
        <f t="shared" si="4"/>
        <v>13693.5312</v>
      </c>
      <c r="L60" s="6">
        <f t="shared" si="5"/>
        <v>0.001522066040810733</v>
      </c>
    </row>
    <row r="61" spans="1:12" ht="12.75">
      <c r="A61" s="2"/>
      <c r="B61" s="29">
        <v>33174</v>
      </c>
      <c r="C61" s="31">
        <v>756.1818</v>
      </c>
      <c r="D61" s="6">
        <f t="shared" si="0"/>
        <v>0.00016457288138224422</v>
      </c>
      <c r="E61" s="31">
        <v>756.1818</v>
      </c>
      <c r="F61" s="6">
        <f t="shared" si="1"/>
        <v>0.0003438513366260036</v>
      </c>
      <c r="G61" s="31">
        <v>0</v>
      </c>
      <c r="H61" s="6">
        <f t="shared" si="2"/>
        <v>0</v>
      </c>
      <c r="I61" s="31">
        <v>19021.82</v>
      </c>
      <c r="J61" s="6">
        <f t="shared" si="3"/>
        <v>0.009900944954253836</v>
      </c>
      <c r="K61" s="26">
        <f t="shared" si="4"/>
        <v>20534.1836</v>
      </c>
      <c r="L61" s="6">
        <f t="shared" si="5"/>
        <v>0.002282419565621809</v>
      </c>
    </row>
    <row r="62" spans="1:12" ht="12.75">
      <c r="A62" s="2"/>
      <c r="B62" s="29">
        <v>33175</v>
      </c>
      <c r="C62" s="31">
        <v>4047.8498</v>
      </c>
      <c r="D62" s="6">
        <f t="shared" si="0"/>
        <v>0.000880960511068292</v>
      </c>
      <c r="E62" s="31">
        <v>4047.8498</v>
      </c>
      <c r="F62" s="6">
        <f t="shared" si="1"/>
        <v>0.0018406401267410846</v>
      </c>
      <c r="G62" s="31">
        <v>0</v>
      </c>
      <c r="H62" s="6">
        <f t="shared" si="2"/>
        <v>0</v>
      </c>
      <c r="I62" s="31">
        <v>36449.53</v>
      </c>
      <c r="J62" s="6">
        <f t="shared" si="3"/>
        <v>0.018972148308543758</v>
      </c>
      <c r="K62" s="26">
        <f t="shared" si="4"/>
        <v>44545.2296</v>
      </c>
      <c r="L62" s="6">
        <f t="shared" si="5"/>
        <v>0.0049513000163374276</v>
      </c>
    </row>
    <row r="63" spans="1:12" ht="12.75">
      <c r="A63" s="2"/>
      <c r="B63" s="29">
        <v>33176</v>
      </c>
      <c r="C63" s="31">
        <v>13369.1286</v>
      </c>
      <c r="D63" s="6">
        <f t="shared" si="0"/>
        <v>0.0029096124969838853</v>
      </c>
      <c r="E63" s="31">
        <v>13369.1286</v>
      </c>
      <c r="F63" s="6">
        <f t="shared" si="1"/>
        <v>0.006079216318926127</v>
      </c>
      <c r="G63" s="31">
        <v>1415.94</v>
      </c>
      <c r="H63" s="6">
        <f t="shared" si="2"/>
        <v>0.005030098564623998</v>
      </c>
      <c r="I63" s="31">
        <v>52528.4</v>
      </c>
      <c r="J63" s="6">
        <f t="shared" si="3"/>
        <v>0.027341274227966998</v>
      </c>
      <c r="K63" s="26">
        <f t="shared" si="4"/>
        <v>80682.5972</v>
      </c>
      <c r="L63" s="6">
        <f t="shared" si="5"/>
        <v>0.008968047721871123</v>
      </c>
    </row>
    <row r="64" spans="1:12" ht="12.75">
      <c r="A64" s="2"/>
      <c r="B64" s="29">
        <v>33177</v>
      </c>
      <c r="C64" s="31">
        <v>4821.1953</v>
      </c>
      <c r="D64" s="6">
        <f t="shared" si="0"/>
        <v>0.0010492688427935365</v>
      </c>
      <c r="E64" s="31">
        <v>4821.1953</v>
      </c>
      <c r="F64" s="6">
        <f t="shared" si="1"/>
        <v>0.0021922961489419697</v>
      </c>
      <c r="G64" s="31">
        <v>0</v>
      </c>
      <c r="H64" s="6">
        <f t="shared" si="2"/>
        <v>0</v>
      </c>
      <c r="I64" s="31">
        <v>9957.02</v>
      </c>
      <c r="J64" s="6">
        <f t="shared" si="3"/>
        <v>0.005182674787607313</v>
      </c>
      <c r="K64" s="26">
        <f t="shared" si="4"/>
        <v>19599.410600000003</v>
      </c>
      <c r="L64" s="6">
        <f t="shared" si="5"/>
        <v>0.002178517495484723</v>
      </c>
    </row>
    <row r="65" spans="1:12" ht="12.75">
      <c r="A65" s="2"/>
      <c r="B65" s="29">
        <v>33178</v>
      </c>
      <c r="C65" s="31">
        <v>89462.9842</v>
      </c>
      <c r="D65" s="6">
        <f t="shared" si="0"/>
        <v>0.01947042508408453</v>
      </c>
      <c r="E65" s="31">
        <v>89462.9842</v>
      </c>
      <c r="F65" s="6">
        <f t="shared" si="1"/>
        <v>0.04068064940960103</v>
      </c>
      <c r="G65" s="31">
        <v>14938.98</v>
      </c>
      <c r="H65" s="6">
        <f t="shared" si="2"/>
        <v>0.05307042802304237</v>
      </c>
      <c r="I65" s="31">
        <v>46611.01</v>
      </c>
      <c r="J65" s="6">
        <f t="shared" si="3"/>
        <v>0.024261245468213614</v>
      </c>
      <c r="K65" s="26">
        <f t="shared" si="4"/>
        <v>240475.95840000003</v>
      </c>
      <c r="L65" s="6">
        <f t="shared" si="5"/>
        <v>0.026729430456335076</v>
      </c>
    </row>
    <row r="66" spans="1:12" ht="12.75">
      <c r="A66" s="2"/>
      <c r="B66" s="29">
        <v>33179</v>
      </c>
      <c r="C66" s="31">
        <v>7640.2319</v>
      </c>
      <c r="D66" s="6">
        <f t="shared" si="0"/>
        <v>0.0016627945531240483</v>
      </c>
      <c r="E66" s="31">
        <v>7640.2319</v>
      </c>
      <c r="F66" s="6">
        <f t="shared" si="1"/>
        <v>0.003474169771009605</v>
      </c>
      <c r="G66" s="31">
        <v>0</v>
      </c>
      <c r="H66" s="6">
        <f t="shared" si="2"/>
        <v>0</v>
      </c>
      <c r="I66" s="31">
        <v>204.55</v>
      </c>
      <c r="J66" s="6">
        <f t="shared" si="3"/>
        <v>0.00010646921747722469</v>
      </c>
      <c r="K66" s="26">
        <f t="shared" si="4"/>
        <v>15485.013799999999</v>
      </c>
      <c r="L66" s="6">
        <f t="shared" si="5"/>
        <v>0.0017211932628791587</v>
      </c>
    </row>
    <row r="67" spans="1:12" ht="12.75">
      <c r="A67" s="2"/>
      <c r="B67" s="29">
        <v>33180</v>
      </c>
      <c r="C67" s="31">
        <v>121509.3238</v>
      </c>
      <c r="D67" s="6">
        <f t="shared" si="0"/>
        <v>0.026444883403136794</v>
      </c>
      <c r="E67" s="31">
        <v>121509.3238</v>
      </c>
      <c r="F67" s="6">
        <f t="shared" si="1"/>
        <v>0.05525277572291726</v>
      </c>
      <c r="G67" s="31">
        <v>30725.71</v>
      </c>
      <c r="H67" s="6">
        <f t="shared" si="2"/>
        <v>0.10915247098609632</v>
      </c>
      <c r="I67" s="31">
        <v>89777.57</v>
      </c>
      <c r="J67" s="6">
        <f t="shared" si="3"/>
        <v>0.04672963884090327</v>
      </c>
      <c r="K67" s="26">
        <f t="shared" si="4"/>
        <v>363521.9276</v>
      </c>
      <c r="L67" s="6">
        <f t="shared" si="5"/>
        <v>0.040406259934619194</v>
      </c>
    </row>
    <row r="68" spans="1:12" ht="12.75">
      <c r="A68" s="2"/>
      <c r="B68" s="29">
        <v>33181</v>
      </c>
      <c r="C68" s="31">
        <v>10211.1954</v>
      </c>
      <c r="D68" s="6">
        <f aca="true" t="shared" si="6" ref="D68:D89">+C68/$C$90</f>
        <v>0.002222330462509304</v>
      </c>
      <c r="E68" s="31">
        <v>10211.1954</v>
      </c>
      <c r="F68" s="6">
        <f aca="true" t="shared" si="7" ref="F68:F89">+E68/$E$90</f>
        <v>0.004643239478706443</v>
      </c>
      <c r="G68" s="31">
        <v>0</v>
      </c>
      <c r="H68" s="6">
        <f aca="true" t="shared" si="8" ref="H68:H89">+G68/$G$90</f>
        <v>0</v>
      </c>
      <c r="I68" s="31">
        <v>19442.09</v>
      </c>
      <c r="J68" s="6">
        <f aca="true" t="shared" si="9" ref="J68:J89">+I68/$I$90</f>
        <v>0.010119697425674775</v>
      </c>
      <c r="K68" s="26">
        <f aca="true" t="shared" si="10" ref="K68:K89">+C68+E68+G68+I68</f>
        <v>39864.480800000005</v>
      </c>
      <c r="L68" s="6">
        <f aca="true" t="shared" si="11" ref="L68:L89">+K68/$K$90</f>
        <v>0.004431024516176769</v>
      </c>
    </row>
    <row r="69" spans="1:12" ht="12.75">
      <c r="A69" s="2"/>
      <c r="B69" s="29">
        <v>33182</v>
      </c>
      <c r="C69" s="31">
        <v>727.3884</v>
      </c>
      <c r="D69" s="6">
        <f t="shared" si="6"/>
        <v>0.00015830638197325092</v>
      </c>
      <c r="E69" s="31">
        <v>727.3884</v>
      </c>
      <c r="F69" s="6">
        <f t="shared" si="7"/>
        <v>0.0003307583885069043</v>
      </c>
      <c r="G69" s="31">
        <v>0</v>
      </c>
      <c r="H69" s="6">
        <f t="shared" si="8"/>
        <v>0</v>
      </c>
      <c r="I69" s="31">
        <v>10026.02</v>
      </c>
      <c r="J69" s="6">
        <f t="shared" si="9"/>
        <v>0.005218589605529232</v>
      </c>
      <c r="K69" s="26">
        <f t="shared" si="10"/>
        <v>11480.7968</v>
      </c>
      <c r="L69" s="6">
        <f t="shared" si="11"/>
        <v>0.0012761157568128617</v>
      </c>
    </row>
    <row r="70" spans="1:12" ht="12.75">
      <c r="A70" s="2"/>
      <c r="B70" s="29">
        <v>33183</v>
      </c>
      <c r="C70" s="31">
        <v>7710.0278</v>
      </c>
      <c r="D70" s="6">
        <f t="shared" si="6"/>
        <v>0.0016779846996888914</v>
      </c>
      <c r="E70" s="31">
        <v>7710.0278</v>
      </c>
      <c r="F70" s="6">
        <f t="shared" si="7"/>
        <v>0.003505907394827072</v>
      </c>
      <c r="G70" s="31">
        <v>0</v>
      </c>
      <c r="H70" s="6">
        <f t="shared" si="8"/>
        <v>0</v>
      </c>
      <c r="I70" s="31">
        <v>19969.44</v>
      </c>
      <c r="J70" s="6">
        <f t="shared" si="9"/>
        <v>0.010394185530473672</v>
      </c>
      <c r="K70" s="26">
        <f t="shared" si="10"/>
        <v>35389.495599999995</v>
      </c>
      <c r="L70" s="6">
        <f t="shared" si="11"/>
        <v>0.00393362009166641</v>
      </c>
    </row>
    <row r="71" spans="1:12" ht="12.75">
      <c r="A71" s="2"/>
      <c r="B71" s="29">
        <v>33184</v>
      </c>
      <c r="C71" s="31">
        <v>394.0437</v>
      </c>
      <c r="D71" s="6">
        <f t="shared" si="6"/>
        <v>8.575835480240417E-05</v>
      </c>
      <c r="E71" s="31">
        <v>394.0437</v>
      </c>
      <c r="F71" s="6">
        <f t="shared" si="7"/>
        <v>0.00017917973288176993</v>
      </c>
      <c r="G71" s="31">
        <v>0</v>
      </c>
      <c r="H71" s="6">
        <f t="shared" si="8"/>
        <v>0</v>
      </c>
      <c r="I71" s="31">
        <v>6182.8</v>
      </c>
      <c r="J71" s="6">
        <f t="shared" si="9"/>
        <v>0.003218175887646956</v>
      </c>
      <c r="K71" s="26">
        <f t="shared" si="10"/>
        <v>6970.8874000000005</v>
      </c>
      <c r="L71" s="6">
        <f t="shared" si="11"/>
        <v>0.0007748294308377831</v>
      </c>
    </row>
    <row r="72" spans="1:12" ht="12.75">
      <c r="A72" s="2"/>
      <c r="B72" s="29">
        <v>33185</v>
      </c>
      <c r="C72" s="31">
        <v>1462.5726</v>
      </c>
      <c r="D72" s="6">
        <f t="shared" si="6"/>
        <v>0.00031830941582132834</v>
      </c>
      <c r="E72" s="31">
        <v>1462.5726</v>
      </c>
      <c r="F72" s="6">
        <f t="shared" si="7"/>
        <v>0.0006650616867829527</v>
      </c>
      <c r="G72" s="31">
        <v>0</v>
      </c>
      <c r="H72" s="6">
        <f t="shared" si="8"/>
        <v>0</v>
      </c>
      <c r="I72" s="31">
        <v>1905.69</v>
      </c>
      <c r="J72" s="6">
        <f t="shared" si="9"/>
        <v>0.0009919204255887182</v>
      </c>
      <c r="K72" s="26">
        <f t="shared" si="10"/>
        <v>4830.8351999999995</v>
      </c>
      <c r="L72" s="6">
        <f t="shared" si="11"/>
        <v>0.0005369579328576054</v>
      </c>
    </row>
    <row r="73" spans="1:12" ht="12.75">
      <c r="A73" s="2"/>
      <c r="B73" s="29">
        <v>33186</v>
      </c>
      <c r="C73" s="31">
        <v>12968.7438</v>
      </c>
      <c r="D73" s="6">
        <f t="shared" si="6"/>
        <v>0.0028224740863561056</v>
      </c>
      <c r="E73" s="31">
        <v>12968.7438</v>
      </c>
      <c r="F73" s="6">
        <f t="shared" si="7"/>
        <v>0.005897153158129695</v>
      </c>
      <c r="G73" s="31">
        <v>60.77</v>
      </c>
      <c r="H73" s="6">
        <f t="shared" si="8"/>
        <v>0.00021588421103450737</v>
      </c>
      <c r="I73" s="31">
        <v>53257.38</v>
      </c>
      <c r="J73" s="6">
        <f t="shared" si="9"/>
        <v>0.027720711676789033</v>
      </c>
      <c r="K73" s="26">
        <f t="shared" si="10"/>
        <v>79255.6376</v>
      </c>
      <c r="L73" s="6">
        <f t="shared" si="11"/>
        <v>0.008809438031131244</v>
      </c>
    </row>
    <row r="74" spans="1:12" ht="12.75">
      <c r="A74" s="2"/>
      <c r="B74" s="29">
        <v>33187</v>
      </c>
      <c r="C74" s="31">
        <v>6202.7725</v>
      </c>
      <c r="D74" s="6">
        <f t="shared" si="6"/>
        <v>0.0013499506902752043</v>
      </c>
      <c r="E74" s="31">
        <v>6202.7725</v>
      </c>
      <c r="F74" s="6">
        <f t="shared" si="7"/>
        <v>0.00282052757010552</v>
      </c>
      <c r="G74" s="31">
        <v>0</v>
      </c>
      <c r="H74" s="6">
        <f t="shared" si="8"/>
        <v>0</v>
      </c>
      <c r="I74" s="31">
        <v>1067.01</v>
      </c>
      <c r="J74" s="6">
        <f t="shared" si="9"/>
        <v>0.000555383621316908</v>
      </c>
      <c r="K74" s="26">
        <f t="shared" si="10"/>
        <v>13472.555</v>
      </c>
      <c r="L74" s="6">
        <f t="shared" si="11"/>
        <v>0.0014975040512891843</v>
      </c>
    </row>
    <row r="75" spans="1:12" ht="12.75">
      <c r="A75" s="2"/>
      <c r="B75" s="29">
        <v>33189</v>
      </c>
      <c r="C75" s="31">
        <v>5218.1275</v>
      </c>
      <c r="D75" s="6">
        <f t="shared" si="6"/>
        <v>0.0011356558410886464</v>
      </c>
      <c r="E75" s="31">
        <v>5218.1275</v>
      </c>
      <c r="F75" s="6">
        <f t="shared" si="7"/>
        <v>0.002372789341875071</v>
      </c>
      <c r="G75" s="31">
        <v>0</v>
      </c>
      <c r="H75" s="6">
        <f t="shared" si="8"/>
        <v>0</v>
      </c>
      <c r="I75" s="31">
        <v>7332.82</v>
      </c>
      <c r="J75" s="6">
        <f t="shared" si="9"/>
        <v>0.0038167665964377547</v>
      </c>
      <c r="K75" s="26">
        <f t="shared" si="10"/>
        <v>17769.074999999997</v>
      </c>
      <c r="L75" s="6">
        <f t="shared" si="11"/>
        <v>0.001975071677210548</v>
      </c>
    </row>
    <row r="76" spans="1:12" ht="12.75">
      <c r="A76" s="2"/>
      <c r="B76" s="29">
        <v>33190</v>
      </c>
      <c r="C76" s="31">
        <v>533.8788</v>
      </c>
      <c r="D76" s="6">
        <f t="shared" si="6"/>
        <v>0.00011619159893149357</v>
      </c>
      <c r="E76" s="31">
        <v>533.8788</v>
      </c>
      <c r="F76" s="6">
        <f t="shared" si="7"/>
        <v>0.0002427656140048423</v>
      </c>
      <c r="G76" s="31">
        <v>0</v>
      </c>
      <c r="H76" s="6">
        <f t="shared" si="8"/>
        <v>0</v>
      </c>
      <c r="I76" s="31">
        <v>0</v>
      </c>
      <c r="J76" s="6">
        <f t="shared" si="9"/>
        <v>0</v>
      </c>
      <c r="K76" s="26">
        <f t="shared" si="10"/>
        <v>1067.7576</v>
      </c>
      <c r="L76" s="6">
        <f t="shared" si="11"/>
        <v>0.00011868360023728358</v>
      </c>
    </row>
    <row r="77" spans="2:12" ht="12.75">
      <c r="B77" s="29">
        <v>33193</v>
      </c>
      <c r="C77" s="31">
        <v>472.2555</v>
      </c>
      <c r="D77" s="6">
        <f t="shared" si="6"/>
        <v>0.00010278010973500346</v>
      </c>
      <c r="E77" s="31">
        <v>472.2555</v>
      </c>
      <c r="F77" s="6">
        <f t="shared" si="7"/>
        <v>0.0002147442386261897</v>
      </c>
      <c r="G77" s="31">
        <v>0</v>
      </c>
      <c r="H77" s="6">
        <f t="shared" si="8"/>
        <v>0</v>
      </c>
      <c r="I77" s="31">
        <v>2336.79</v>
      </c>
      <c r="J77" s="6">
        <f t="shared" si="9"/>
        <v>0.0012163099619095766</v>
      </c>
      <c r="K77" s="26">
        <f t="shared" si="10"/>
        <v>3281.301</v>
      </c>
      <c r="L77" s="6">
        <f t="shared" si="11"/>
        <v>0.00036472380636035643</v>
      </c>
    </row>
    <row r="78" spans="2:12" ht="12.75">
      <c r="B78" s="29">
        <v>33194</v>
      </c>
      <c r="C78" s="31">
        <v>74.823</v>
      </c>
      <c r="D78" s="6">
        <f t="shared" si="6"/>
        <v>1.628422781884417E-05</v>
      </c>
      <c r="E78" s="31">
        <v>74.823</v>
      </c>
      <c r="F78" s="6">
        <f t="shared" si="7"/>
        <v>3.4023549046495784E-05</v>
      </c>
      <c r="G78" s="31">
        <v>0</v>
      </c>
      <c r="H78" s="6">
        <f t="shared" si="8"/>
        <v>0</v>
      </c>
      <c r="I78" s="31">
        <v>0</v>
      </c>
      <c r="J78" s="6">
        <f t="shared" si="9"/>
        <v>0</v>
      </c>
      <c r="K78" s="26">
        <f t="shared" si="10"/>
        <v>149.646</v>
      </c>
      <c r="L78" s="6">
        <f t="shared" si="11"/>
        <v>1.663348127056978E-05</v>
      </c>
    </row>
    <row r="79" spans="2:12" ht="12.75">
      <c r="B79" s="29">
        <v>33196</v>
      </c>
      <c r="C79" s="31">
        <v>8487.8393</v>
      </c>
      <c r="D79" s="6">
        <f t="shared" si="6"/>
        <v>0.0018472649967381533</v>
      </c>
      <c r="E79" s="31">
        <v>8487.8393</v>
      </c>
      <c r="F79" s="6">
        <f t="shared" si="7"/>
        <v>0.0038595941986063705</v>
      </c>
      <c r="G79" s="31">
        <v>0</v>
      </c>
      <c r="H79" s="6">
        <f t="shared" si="8"/>
        <v>0</v>
      </c>
      <c r="I79" s="31">
        <v>12602.8</v>
      </c>
      <c r="J79" s="6">
        <f t="shared" si="9"/>
        <v>0.006559815468208102</v>
      </c>
      <c r="K79" s="26">
        <f t="shared" si="10"/>
        <v>29578.4786</v>
      </c>
      <c r="L79" s="6">
        <f t="shared" si="11"/>
        <v>0.003287712800910476</v>
      </c>
    </row>
    <row r="80" spans="2:12" ht="12.75">
      <c r="B80" s="36"/>
      <c r="C80" s="37"/>
      <c r="D80" s="6">
        <f t="shared" si="6"/>
        <v>0</v>
      </c>
      <c r="E80" s="37"/>
      <c r="F80" s="6">
        <f t="shared" si="7"/>
        <v>0</v>
      </c>
      <c r="G80" s="37"/>
      <c r="H80" s="6">
        <f t="shared" si="8"/>
        <v>0</v>
      </c>
      <c r="I80" s="37"/>
      <c r="J80" s="6">
        <f t="shared" si="9"/>
        <v>0</v>
      </c>
      <c r="K80" s="39">
        <f t="shared" si="10"/>
        <v>0</v>
      </c>
      <c r="L80" s="6">
        <f t="shared" si="11"/>
        <v>0</v>
      </c>
    </row>
    <row r="81" spans="2:12" ht="12.75">
      <c r="B81" s="36"/>
      <c r="C81" s="37"/>
      <c r="D81" s="6">
        <f t="shared" si="6"/>
        <v>0</v>
      </c>
      <c r="E81" s="37"/>
      <c r="F81" s="6">
        <f t="shared" si="7"/>
        <v>0</v>
      </c>
      <c r="G81" s="37"/>
      <c r="H81" s="6">
        <f t="shared" si="8"/>
        <v>0</v>
      </c>
      <c r="I81" s="37"/>
      <c r="J81" s="6">
        <f t="shared" si="9"/>
        <v>0</v>
      </c>
      <c r="K81" s="39">
        <f t="shared" si="10"/>
        <v>0</v>
      </c>
      <c r="L81" s="6">
        <f t="shared" si="11"/>
        <v>0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21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  <c r="M89" s="14"/>
      <c r="O89" s="13"/>
      <c r="P89" s="13"/>
      <c r="Q89" s="14"/>
      <c r="S89" s="13"/>
      <c r="T89" s="13"/>
      <c r="U89" s="14"/>
    </row>
    <row r="90" spans="3:12" ht="12.75">
      <c r="C90" s="48">
        <f aca="true" t="shared" si="12" ref="C90:J90">SUM(C2:C89)</f>
        <v>4594814.125200001</v>
      </c>
      <c r="D90" s="10">
        <f t="shared" si="12"/>
        <v>0.9999999999999999</v>
      </c>
      <c r="E90" s="4">
        <f t="shared" si="12"/>
        <v>2199153.295199999</v>
      </c>
      <c r="F90" s="10">
        <f t="shared" si="12"/>
        <v>1.0000000000000002</v>
      </c>
      <c r="G90" s="4">
        <f t="shared" si="12"/>
        <v>281493.49000000005</v>
      </c>
      <c r="H90" s="10">
        <f t="shared" si="12"/>
        <v>1</v>
      </c>
      <c r="I90" s="4">
        <f>SUM(I2:I89)</f>
        <v>1921212.5800000005</v>
      </c>
      <c r="J90" s="7">
        <f t="shared" si="12"/>
        <v>0.9999999999999997</v>
      </c>
      <c r="K90" s="4">
        <f>SUM(K2:K89)</f>
        <v>8996673.490399996</v>
      </c>
      <c r="L90" s="10"/>
    </row>
    <row r="91" spans="3:11" ht="12.75">
      <c r="C91" s="48">
        <f>+C90-C92</f>
        <v>-0.004799999296665192</v>
      </c>
      <c r="E91" s="4">
        <f>+E90-E92</f>
        <v>-0.004800000693649054</v>
      </c>
      <c r="F91" s="10"/>
      <c r="G91" s="4">
        <f>+G90-G92</f>
        <v>0</v>
      </c>
      <c r="I91" s="4">
        <f>+I90-I92</f>
        <v>0</v>
      </c>
      <c r="K91" s="4">
        <f>+K90-K92</f>
        <v>-0.009600004181265831</v>
      </c>
    </row>
    <row r="92" spans="3:11" ht="12.75">
      <c r="C92" s="16">
        <v>4594814.13</v>
      </c>
      <c r="E92" s="9">
        <v>2199153.3</v>
      </c>
      <c r="F92" s="10"/>
      <c r="G92" s="9">
        <v>281493.49</v>
      </c>
      <c r="I92" s="9">
        <v>1921212.58</v>
      </c>
      <c r="K92" s="4">
        <f>+C92+E92+G92+I92</f>
        <v>8996673.5</v>
      </c>
    </row>
    <row r="94" spans="3:12" ht="12.75">
      <c r="C94" s="16"/>
      <c r="D94" s="13"/>
      <c r="E94" s="14"/>
      <c r="G94" s="13"/>
      <c r="H94" s="13"/>
      <c r="I94" s="14"/>
      <c r="K94" s="13"/>
      <c r="L94" s="13"/>
    </row>
    <row r="103" spans="3:12" ht="12.75">
      <c r="C103" s="48">
        <f>+C92</f>
        <v>4594814.13</v>
      </c>
      <c r="E103" s="4">
        <f>+E92</f>
        <v>2199153.3</v>
      </c>
      <c r="F103" s="10"/>
      <c r="G103" s="4">
        <f>+G92</f>
        <v>281493.49</v>
      </c>
      <c r="I103" s="4">
        <f>+I92</f>
        <v>1921212.58</v>
      </c>
      <c r="K103" s="4">
        <f>SUM(C103:I103)</f>
        <v>8996673.5</v>
      </c>
      <c r="L103" s="4"/>
    </row>
    <row r="104" spans="5:12" ht="12.75">
      <c r="E104" s="4"/>
      <c r="F104" s="10"/>
      <c r="G104" s="4"/>
      <c r="I104" s="4"/>
      <c r="K104" s="4"/>
      <c r="L104" s="4"/>
    </row>
    <row r="105" spans="5:12" ht="12.75">
      <c r="E105" s="4"/>
      <c r="F105" s="10"/>
      <c r="G105" s="4"/>
      <c r="I105" s="4"/>
      <c r="K105" s="4">
        <f>SUM(K101:K102)</f>
        <v>0</v>
      </c>
      <c r="L105" s="4"/>
    </row>
    <row r="106" ht="12.75">
      <c r="J10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6"/>
  <sheetViews>
    <sheetView zoomScalePageLayoutView="0" workbookViewId="0" topLeftCell="A51">
      <selection activeCell="I92" sqref="I92"/>
    </sheetView>
  </sheetViews>
  <sheetFormatPr defaultColWidth="9.140625" defaultRowHeight="12.75"/>
  <cols>
    <col min="2" max="2" width="12.7109375" style="0" customWidth="1"/>
    <col min="3" max="3" width="17.421875" style="48" customWidth="1"/>
    <col min="5" max="5" width="15.28125" style="48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 s="46">
        <f>+SUM(Dec2020!C1)+1</f>
        <v>2021</v>
      </c>
      <c r="D1" s="5">
        <f>+DATE(C1,2,1)</f>
        <v>44228</v>
      </c>
      <c r="F1" t="s">
        <v>157</v>
      </c>
    </row>
    <row r="2" spans="2:12" ht="12.75">
      <c r="B2" s="28" t="s">
        <v>150</v>
      </c>
      <c r="C2" s="47" t="s">
        <v>151</v>
      </c>
      <c r="D2" s="1" t="s">
        <v>159</v>
      </c>
      <c r="E2" s="47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44203.4667</v>
      </c>
      <c r="D3" s="6">
        <f>+C3/$C$90</f>
        <v>0.007415430438168384</v>
      </c>
      <c r="E3" s="31">
        <v>44203.4667</v>
      </c>
      <c r="F3" s="6">
        <f>+E3/$E$90</f>
        <v>0.014368762006195437</v>
      </c>
      <c r="G3" s="31">
        <v>1992.19</v>
      </c>
      <c r="H3" s="6">
        <f>+G3/$G$90</f>
        <v>0.004996444511035056</v>
      </c>
      <c r="I3" s="31">
        <v>5156.49</v>
      </c>
      <c r="J3" s="6">
        <f>+I3/$I$90</f>
        <v>0.0019220095361527651</v>
      </c>
      <c r="K3" s="26">
        <f>+C3+E3+G3+I3</f>
        <v>95555.6134</v>
      </c>
      <c r="L3" s="6">
        <f>+K3/$K$90</f>
        <v>0.00788480586274608</v>
      </c>
    </row>
    <row r="4" spans="2:12" ht="12.75">
      <c r="B4" s="29">
        <v>33012</v>
      </c>
      <c r="C4" s="31">
        <v>761.6013</v>
      </c>
      <c r="D4" s="6">
        <f aca="true" t="shared" si="0" ref="D4:D67">+C4/$C$90</f>
        <v>0.00012776376794376202</v>
      </c>
      <c r="E4" s="31">
        <v>761.6013</v>
      </c>
      <c r="F4" s="6">
        <f aca="true" t="shared" si="1" ref="F4:F67">+E4/$E$90</f>
        <v>0.00024756582775687714</v>
      </c>
      <c r="G4" s="31">
        <v>0</v>
      </c>
      <c r="H4" s="6">
        <f aca="true" t="shared" si="2" ref="H4:H67">+G4/$G$90</f>
        <v>0</v>
      </c>
      <c r="I4" s="31">
        <v>69783.66</v>
      </c>
      <c r="J4" s="6">
        <f aca="true" t="shared" si="3" ref="J4:J67">+I4/$I$90</f>
        <v>0.026010883369819833</v>
      </c>
      <c r="K4" s="26">
        <f aca="true" t="shared" si="4" ref="K4:K67">+C4+E4+G4+I4</f>
        <v>71306.86260000001</v>
      </c>
      <c r="L4" s="6">
        <f aca="true" t="shared" si="5" ref="L4:L67">+K4/$K$90</f>
        <v>0.0058839114550910225</v>
      </c>
    </row>
    <row r="5" spans="2:12" ht="12.75">
      <c r="B5" s="29">
        <v>33013</v>
      </c>
      <c r="C5" s="31">
        <v>749.1228</v>
      </c>
      <c r="D5" s="6">
        <f t="shared" si="0"/>
        <v>0.00012567041519044312</v>
      </c>
      <c r="E5" s="31">
        <v>749.1228</v>
      </c>
      <c r="F5" s="6">
        <f t="shared" si="1"/>
        <v>0.00024350957131185242</v>
      </c>
      <c r="G5" s="31">
        <v>0</v>
      </c>
      <c r="H5" s="6">
        <f t="shared" si="2"/>
        <v>0</v>
      </c>
      <c r="I5" s="31">
        <v>4659.1</v>
      </c>
      <c r="J5" s="6">
        <f t="shared" si="3"/>
        <v>0.0017366143694430413</v>
      </c>
      <c r="K5" s="26">
        <f t="shared" si="4"/>
        <v>6157.345600000001</v>
      </c>
      <c r="L5" s="6">
        <f t="shared" si="5"/>
        <v>0.0005080755903120369</v>
      </c>
    </row>
    <row r="6" spans="2:12" ht="12.75">
      <c r="B6" s="29">
        <v>33014</v>
      </c>
      <c r="C6" s="31">
        <v>6614.852</v>
      </c>
      <c r="D6" s="6">
        <f t="shared" si="0"/>
        <v>0.0011096861519410879</v>
      </c>
      <c r="E6" s="31">
        <v>6614.852</v>
      </c>
      <c r="F6" s="6">
        <f t="shared" si="1"/>
        <v>0.002150221265206919</v>
      </c>
      <c r="G6" s="31">
        <v>2820.23</v>
      </c>
      <c r="H6" s="6">
        <f t="shared" si="2"/>
        <v>0.0070731821278876</v>
      </c>
      <c r="I6" s="31">
        <v>50442.79</v>
      </c>
      <c r="J6" s="6">
        <f t="shared" si="3"/>
        <v>0.018801844551264782</v>
      </c>
      <c r="K6" s="26">
        <f t="shared" si="4"/>
        <v>66492.724</v>
      </c>
      <c r="L6" s="6">
        <f t="shared" si="5"/>
        <v>0.005486671074262153</v>
      </c>
    </row>
    <row r="7" spans="2:12" ht="12.75">
      <c r="B7" s="29">
        <v>33015</v>
      </c>
      <c r="C7" s="31">
        <v>1552.7574</v>
      </c>
      <c r="D7" s="6">
        <f t="shared" si="0"/>
        <v>0.0002604855534340071</v>
      </c>
      <c r="E7" s="31">
        <v>1552.7574</v>
      </c>
      <c r="F7" s="6">
        <f t="shared" si="1"/>
        <v>0.0005047387275161115</v>
      </c>
      <c r="G7" s="31">
        <v>0</v>
      </c>
      <c r="H7" s="6">
        <f t="shared" si="2"/>
        <v>0</v>
      </c>
      <c r="I7" s="31">
        <v>13397.24</v>
      </c>
      <c r="J7" s="6">
        <f t="shared" si="3"/>
        <v>0.004993633855224633</v>
      </c>
      <c r="K7" s="26">
        <f t="shared" si="4"/>
        <v>16502.7548</v>
      </c>
      <c r="L7" s="6">
        <f t="shared" si="5"/>
        <v>0.0013617307572900892</v>
      </c>
    </row>
    <row r="8" spans="2:12" ht="12.75">
      <c r="B8" s="29">
        <v>33016</v>
      </c>
      <c r="C8" s="31">
        <v>37603.2268</v>
      </c>
      <c r="D8" s="6">
        <f t="shared" si="0"/>
        <v>0.006308195564807797</v>
      </c>
      <c r="E8" s="31">
        <v>37603.2268</v>
      </c>
      <c r="F8" s="6">
        <f t="shared" si="1"/>
        <v>0.012223290544634816</v>
      </c>
      <c r="G8" s="31">
        <v>846.73</v>
      </c>
      <c r="H8" s="6">
        <f t="shared" si="2"/>
        <v>0.0021236124369807667</v>
      </c>
      <c r="I8" s="31">
        <v>26645.35</v>
      </c>
      <c r="J8" s="6">
        <f t="shared" si="3"/>
        <v>0.009931681588469691</v>
      </c>
      <c r="K8" s="26">
        <f t="shared" si="4"/>
        <v>102698.5336</v>
      </c>
      <c r="L8" s="6">
        <f t="shared" si="5"/>
        <v>0.008474206496221447</v>
      </c>
    </row>
    <row r="9" spans="2:12" ht="12.75">
      <c r="B9" s="29">
        <v>33018</v>
      </c>
      <c r="C9" s="31">
        <v>2151.0351</v>
      </c>
      <c r="D9" s="6">
        <f t="shared" si="0"/>
        <v>0.0003608506831005763</v>
      </c>
      <c r="E9" s="31">
        <v>2151.0351</v>
      </c>
      <c r="F9" s="6">
        <f t="shared" si="1"/>
        <v>0.0006992146482228916</v>
      </c>
      <c r="G9" s="31">
        <v>0</v>
      </c>
      <c r="H9" s="6">
        <f t="shared" si="2"/>
        <v>0</v>
      </c>
      <c r="I9" s="31">
        <v>9711.29</v>
      </c>
      <c r="J9" s="6">
        <f t="shared" si="3"/>
        <v>0.003619747539187507</v>
      </c>
      <c r="K9" s="26">
        <f t="shared" si="4"/>
        <v>14013.360200000001</v>
      </c>
      <c r="L9" s="6">
        <f t="shared" si="5"/>
        <v>0.0011563174650892104</v>
      </c>
    </row>
    <row r="10" spans="2:12" ht="12.75">
      <c r="B10" s="29">
        <v>33030</v>
      </c>
      <c r="C10" s="31">
        <v>17743.4181</v>
      </c>
      <c r="D10" s="6">
        <f t="shared" si="0"/>
        <v>0.0029765783654223626</v>
      </c>
      <c r="E10" s="31">
        <v>17743.4181</v>
      </c>
      <c r="F10" s="6">
        <f t="shared" si="1"/>
        <v>0.005767668712176378</v>
      </c>
      <c r="G10" s="31">
        <v>0</v>
      </c>
      <c r="H10" s="6">
        <f t="shared" si="2"/>
        <v>0</v>
      </c>
      <c r="I10" s="31">
        <v>18200.66</v>
      </c>
      <c r="J10" s="6">
        <f t="shared" si="3"/>
        <v>0.00678404148641308</v>
      </c>
      <c r="K10" s="26">
        <f t="shared" si="4"/>
        <v>53687.496199999994</v>
      </c>
      <c r="L10" s="6">
        <f t="shared" si="5"/>
        <v>0.004430043089377707</v>
      </c>
    </row>
    <row r="11" spans="2:12" ht="12.75">
      <c r="B11" s="29">
        <v>33031</v>
      </c>
      <c r="C11" s="31">
        <v>383.0687</v>
      </c>
      <c r="D11" s="6">
        <f t="shared" si="0"/>
        <v>6.426236469569917E-05</v>
      </c>
      <c r="E11" s="31">
        <v>383.0687</v>
      </c>
      <c r="F11" s="6">
        <f t="shared" si="1"/>
        <v>0.00012452016534537274</v>
      </c>
      <c r="G11" s="31">
        <v>0</v>
      </c>
      <c r="H11" s="6">
        <f t="shared" si="2"/>
        <v>0</v>
      </c>
      <c r="I11" s="31">
        <v>1789.35</v>
      </c>
      <c r="J11" s="6">
        <f t="shared" si="3"/>
        <v>0.0006669551891916692</v>
      </c>
      <c r="K11" s="26">
        <f t="shared" si="4"/>
        <v>2555.4874</v>
      </c>
      <c r="L11" s="6">
        <f t="shared" si="5"/>
        <v>0.00021086696340221218</v>
      </c>
    </row>
    <row r="12" spans="2:12" ht="12.75">
      <c r="B12" s="29">
        <v>33032</v>
      </c>
      <c r="C12" s="31">
        <v>3364.5044</v>
      </c>
      <c r="D12" s="6">
        <f t="shared" si="0"/>
        <v>0.0005644183635287469</v>
      </c>
      <c r="E12" s="31">
        <v>3364.5044</v>
      </c>
      <c r="F12" s="6">
        <f t="shared" si="1"/>
        <v>0.0010936645155117974</v>
      </c>
      <c r="G12" s="31">
        <v>0</v>
      </c>
      <c r="H12" s="6">
        <f t="shared" si="2"/>
        <v>0</v>
      </c>
      <c r="I12" s="31">
        <v>5357.96</v>
      </c>
      <c r="J12" s="6">
        <f t="shared" si="3"/>
        <v>0.0019971046611794202</v>
      </c>
      <c r="K12" s="26">
        <f t="shared" si="4"/>
        <v>12086.968799999999</v>
      </c>
      <c r="L12" s="6">
        <f t="shared" si="5"/>
        <v>0.0009973605847531394</v>
      </c>
    </row>
    <row r="13" spans="2:12" ht="12.75">
      <c r="B13" s="29">
        <v>33033</v>
      </c>
      <c r="C13" s="31">
        <v>28171.9556</v>
      </c>
      <c r="D13" s="6">
        <f t="shared" si="0"/>
        <v>0.004726036047733069</v>
      </c>
      <c r="E13" s="31">
        <v>28171.9556</v>
      </c>
      <c r="F13" s="6">
        <f t="shared" si="1"/>
        <v>0.00915756512973913</v>
      </c>
      <c r="G13" s="31">
        <v>397.52</v>
      </c>
      <c r="H13" s="6">
        <f t="shared" si="2"/>
        <v>0.0009969865434655608</v>
      </c>
      <c r="I13" s="31">
        <v>39566.13</v>
      </c>
      <c r="J13" s="6">
        <f t="shared" si="3"/>
        <v>0.01474772164178734</v>
      </c>
      <c r="K13" s="26">
        <f t="shared" si="4"/>
        <v>96307.5612</v>
      </c>
      <c r="L13" s="6">
        <f t="shared" si="5"/>
        <v>0.007946853106345471</v>
      </c>
    </row>
    <row r="14" spans="2:12" ht="12.75">
      <c r="B14" s="29">
        <v>33034</v>
      </c>
      <c r="C14" s="31">
        <v>50127.6805</v>
      </c>
      <c r="D14" s="6">
        <f t="shared" si="0"/>
        <v>0.008409257362035811</v>
      </c>
      <c r="E14" s="31">
        <v>50127.6805</v>
      </c>
      <c r="F14" s="6">
        <f t="shared" si="1"/>
        <v>0.01629448468183388</v>
      </c>
      <c r="G14" s="31">
        <v>125.72</v>
      </c>
      <c r="H14" s="6">
        <f t="shared" si="2"/>
        <v>0.000315307778840034</v>
      </c>
      <c r="I14" s="31">
        <v>15031.46</v>
      </c>
      <c r="J14" s="6">
        <f t="shared" si="3"/>
        <v>0.005602766506344207</v>
      </c>
      <c r="K14" s="26">
        <f t="shared" si="4"/>
        <v>115412.541</v>
      </c>
      <c r="L14" s="6">
        <f t="shared" si="5"/>
        <v>0.009523307396938569</v>
      </c>
    </row>
    <row r="15" spans="2:12" ht="12.75">
      <c r="B15" s="29">
        <v>33035</v>
      </c>
      <c r="C15" s="31">
        <v>170.748</v>
      </c>
      <c r="D15" s="6">
        <f t="shared" si="0"/>
        <v>2.8644131580213263E-05</v>
      </c>
      <c r="E15" s="31">
        <v>170.748</v>
      </c>
      <c r="F15" s="6">
        <f t="shared" si="1"/>
        <v>5.550327967905419E-05</v>
      </c>
      <c r="G15" s="31">
        <v>0</v>
      </c>
      <c r="H15" s="6">
        <f t="shared" si="2"/>
        <v>0</v>
      </c>
      <c r="I15" s="31">
        <v>41.9</v>
      </c>
      <c r="J15" s="6">
        <f t="shared" si="3"/>
        <v>1.5617639046095476E-05</v>
      </c>
      <c r="K15" s="26">
        <f t="shared" si="4"/>
        <v>383.39599999999996</v>
      </c>
      <c r="L15" s="6">
        <f t="shared" si="5"/>
        <v>3.1636059054939785E-05</v>
      </c>
    </row>
    <row r="16" spans="2:12" ht="12.75">
      <c r="B16" s="29">
        <v>33054</v>
      </c>
      <c r="C16" s="31">
        <v>574.0422</v>
      </c>
      <c r="D16" s="6">
        <f t="shared" si="0"/>
        <v>9.629946066363939E-05</v>
      </c>
      <c r="E16" s="31">
        <v>574.0422</v>
      </c>
      <c r="F16" s="6">
        <f t="shared" si="1"/>
        <v>0.0001865979383312224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1148.0844</v>
      </c>
      <c r="L16" s="6">
        <f t="shared" si="5"/>
        <v>9.47345978530165E-05</v>
      </c>
    </row>
    <row r="17" spans="2:12" ht="12.75">
      <c r="B17" s="29">
        <v>33055</v>
      </c>
      <c r="C17" s="31">
        <v>38.9313</v>
      </c>
      <c r="D17" s="6">
        <f t="shared" si="0"/>
        <v>6.530988824400618E-06</v>
      </c>
      <c r="E17" s="31">
        <v>38.9313</v>
      </c>
      <c r="F17" s="6">
        <f t="shared" si="1"/>
        <v>1.2654993511895674E-05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77.8626</v>
      </c>
      <c r="L17" s="6">
        <f t="shared" si="5"/>
        <v>6.4248604882971E-06</v>
      </c>
    </row>
    <row r="18" spans="2:12" ht="12.75">
      <c r="B18" s="29">
        <v>33056</v>
      </c>
      <c r="C18" s="31">
        <v>11145.3177</v>
      </c>
      <c r="D18" s="6">
        <f t="shared" si="0"/>
        <v>0.0018697024076538516</v>
      </c>
      <c r="E18" s="31">
        <v>11145.3177</v>
      </c>
      <c r="F18" s="6">
        <f t="shared" si="1"/>
        <v>0.0036228927156687807</v>
      </c>
      <c r="G18" s="31">
        <v>465.22</v>
      </c>
      <c r="H18" s="6">
        <f t="shared" si="2"/>
        <v>0.0011667792306073864</v>
      </c>
      <c r="I18" s="31">
        <v>14313.78</v>
      </c>
      <c r="J18" s="6">
        <f t="shared" si="3"/>
        <v>0.005335261322797625</v>
      </c>
      <c r="K18" s="26">
        <f t="shared" si="4"/>
        <v>37069.6354</v>
      </c>
      <c r="L18" s="6">
        <f t="shared" si="5"/>
        <v>0.0030588143190317233</v>
      </c>
    </row>
    <row r="19" spans="2:12" ht="12.75">
      <c r="B19" s="29">
        <v>33109</v>
      </c>
      <c r="C19" s="31">
        <v>29764.7155</v>
      </c>
      <c r="D19" s="6">
        <f t="shared" si="0"/>
        <v>0.004993232291034819</v>
      </c>
      <c r="E19" s="31">
        <v>29764.7155</v>
      </c>
      <c r="F19" s="6">
        <f t="shared" si="1"/>
        <v>0.009675307054630093</v>
      </c>
      <c r="G19" s="31">
        <v>37011.76</v>
      </c>
      <c r="H19" s="6">
        <f t="shared" si="2"/>
        <v>0.09282608842316589</v>
      </c>
      <c r="I19" s="31">
        <v>0</v>
      </c>
      <c r="J19" s="6">
        <f t="shared" si="3"/>
        <v>0</v>
      </c>
      <c r="K19" s="26">
        <f t="shared" si="4"/>
        <v>96541.19099999999</v>
      </c>
      <c r="L19" s="6">
        <f t="shared" si="5"/>
        <v>0.007966131153455491</v>
      </c>
    </row>
    <row r="20" spans="2:12" ht="12.75">
      <c r="B20" s="29">
        <v>33122</v>
      </c>
      <c r="C20" s="31">
        <v>62733.76</v>
      </c>
      <c r="D20" s="6">
        <f t="shared" si="0"/>
        <v>0.010524012439158993</v>
      </c>
      <c r="E20" s="31">
        <v>62733.76</v>
      </c>
      <c r="F20" s="6">
        <f t="shared" si="1"/>
        <v>0.020392212070411732</v>
      </c>
      <c r="G20" s="31">
        <v>3905.5</v>
      </c>
      <c r="H20" s="6">
        <f t="shared" si="2"/>
        <v>0.009795056715397333</v>
      </c>
      <c r="I20" s="31">
        <v>71016.51</v>
      </c>
      <c r="J20" s="6">
        <f t="shared" si="3"/>
        <v>0.026470410966430304</v>
      </c>
      <c r="K20" s="26">
        <f t="shared" si="4"/>
        <v>200389.53</v>
      </c>
      <c r="L20" s="6">
        <f t="shared" si="5"/>
        <v>0.016535214256464932</v>
      </c>
    </row>
    <row r="21" spans="2:12" ht="12.75">
      <c r="B21" s="29">
        <v>33125</v>
      </c>
      <c r="C21" s="31">
        <v>9027.5233</v>
      </c>
      <c r="D21" s="6">
        <f t="shared" si="0"/>
        <v>0.001514428076748431</v>
      </c>
      <c r="E21" s="31">
        <v>9027.5233</v>
      </c>
      <c r="F21" s="6">
        <f t="shared" si="1"/>
        <v>0.002934483276694768</v>
      </c>
      <c r="G21" s="31">
        <v>0</v>
      </c>
      <c r="H21" s="6">
        <f t="shared" si="2"/>
        <v>0</v>
      </c>
      <c r="I21" s="31">
        <v>8820.77</v>
      </c>
      <c r="J21" s="6">
        <f t="shared" si="3"/>
        <v>0.0032878186627357422</v>
      </c>
      <c r="K21" s="26">
        <f t="shared" si="4"/>
        <v>26875.816600000002</v>
      </c>
      <c r="L21" s="6">
        <f t="shared" si="5"/>
        <v>0.0022176676885187407</v>
      </c>
    </row>
    <row r="22" spans="2:12" ht="12.75">
      <c r="B22" s="29">
        <v>33126</v>
      </c>
      <c r="C22" s="31">
        <v>179438.5397</v>
      </c>
      <c r="D22" s="6">
        <f t="shared" si="0"/>
        <v>0.030102028379413646</v>
      </c>
      <c r="E22" s="31">
        <v>179438.5397</v>
      </c>
      <c r="F22" s="6">
        <f t="shared" si="1"/>
        <v>0.05832822319541176</v>
      </c>
      <c r="G22" s="31">
        <v>12707.74</v>
      </c>
      <c r="H22" s="6">
        <f t="shared" si="2"/>
        <v>0.03187121598374684</v>
      </c>
      <c r="I22" s="31">
        <v>48522.85</v>
      </c>
      <c r="J22" s="6">
        <f t="shared" si="3"/>
        <v>0.018086213765819422</v>
      </c>
      <c r="K22" s="26">
        <f t="shared" si="4"/>
        <v>420107.66939999996</v>
      </c>
      <c r="L22" s="6">
        <f t="shared" si="5"/>
        <v>0.034665335680527494</v>
      </c>
    </row>
    <row r="23" spans="2:12" ht="12.75">
      <c r="B23" s="29">
        <v>33127</v>
      </c>
      <c r="C23" s="31">
        <v>48596.504</v>
      </c>
      <c r="D23" s="6">
        <f t="shared" si="0"/>
        <v>0.008152392150504605</v>
      </c>
      <c r="E23" s="31">
        <v>48596.504</v>
      </c>
      <c r="F23" s="6">
        <f t="shared" si="1"/>
        <v>0.015796761033430997</v>
      </c>
      <c r="G23" s="31">
        <v>140.38</v>
      </c>
      <c r="H23" s="6">
        <f t="shared" si="2"/>
        <v>0.00035207529425361093</v>
      </c>
      <c r="I23" s="31">
        <v>80472.58</v>
      </c>
      <c r="J23" s="6">
        <f t="shared" si="3"/>
        <v>0.029995028819762334</v>
      </c>
      <c r="K23" s="26">
        <f t="shared" si="4"/>
        <v>177805.968</v>
      </c>
      <c r="L23" s="6">
        <f t="shared" si="5"/>
        <v>0.01467172350251107</v>
      </c>
    </row>
    <row r="24" spans="2:12" ht="12.75">
      <c r="B24" s="29">
        <v>33128</v>
      </c>
      <c r="C24" s="31">
        <v>2731.1538</v>
      </c>
      <c r="D24" s="6">
        <f t="shared" si="0"/>
        <v>0.00045816951772787654</v>
      </c>
      <c r="E24" s="31">
        <v>2731.1538</v>
      </c>
      <c r="F24" s="6">
        <f t="shared" si="1"/>
        <v>0.0008877878113237733</v>
      </c>
      <c r="G24" s="31">
        <v>0</v>
      </c>
      <c r="H24" s="6">
        <f t="shared" si="2"/>
        <v>0</v>
      </c>
      <c r="I24" s="31">
        <v>56725.5</v>
      </c>
      <c r="J24" s="6">
        <f t="shared" si="3"/>
        <v>0.021143636842703793</v>
      </c>
      <c r="K24" s="26">
        <f t="shared" si="4"/>
        <v>62187.8076</v>
      </c>
      <c r="L24" s="6">
        <f t="shared" si="5"/>
        <v>0.005131449346708973</v>
      </c>
    </row>
    <row r="25" spans="2:12" ht="12.75">
      <c r="B25" s="29">
        <v>33129</v>
      </c>
      <c r="C25" s="31">
        <v>42570.3146</v>
      </c>
      <c r="D25" s="6">
        <f t="shared" si="0"/>
        <v>0.00714145813018878</v>
      </c>
      <c r="E25" s="31">
        <v>42570.3146</v>
      </c>
      <c r="F25" s="6">
        <f t="shared" si="1"/>
        <v>0.013837890208196427</v>
      </c>
      <c r="G25" s="31">
        <v>0</v>
      </c>
      <c r="H25" s="6">
        <f t="shared" si="2"/>
        <v>0</v>
      </c>
      <c r="I25" s="31">
        <v>2105.15</v>
      </c>
      <c r="J25" s="6">
        <f t="shared" si="3"/>
        <v>0.0007846652228612862</v>
      </c>
      <c r="K25" s="26">
        <f t="shared" si="4"/>
        <v>87245.77919999999</v>
      </c>
      <c r="L25" s="6">
        <f t="shared" si="5"/>
        <v>0.0071991169001905005</v>
      </c>
    </row>
    <row r="26" spans="2:12" ht="12.75">
      <c r="B26" s="29">
        <v>33130</v>
      </c>
      <c r="C26" s="31">
        <v>72751.9604</v>
      </c>
      <c r="D26" s="6">
        <f t="shared" si="0"/>
        <v>0.012204633298287913</v>
      </c>
      <c r="E26" s="31">
        <v>72751.9604</v>
      </c>
      <c r="F26" s="6">
        <f t="shared" si="1"/>
        <v>0.02364872446693768</v>
      </c>
      <c r="G26" s="31">
        <v>12179.18</v>
      </c>
      <c r="H26" s="6">
        <f t="shared" si="2"/>
        <v>0.030545579016011494</v>
      </c>
      <c r="I26" s="31">
        <v>104874.11</v>
      </c>
      <c r="J26" s="6">
        <f t="shared" si="3"/>
        <v>0.03909035788211246</v>
      </c>
      <c r="K26" s="26">
        <f t="shared" si="4"/>
        <v>262557.2108</v>
      </c>
      <c r="L26" s="6">
        <f t="shared" si="5"/>
        <v>0.021665002833021408</v>
      </c>
    </row>
    <row r="27" spans="2:12" ht="12.75">
      <c r="B27" s="29">
        <v>33131</v>
      </c>
      <c r="C27" s="31">
        <v>444181.7211</v>
      </c>
      <c r="D27" s="6">
        <f t="shared" si="0"/>
        <v>0.07451448722511532</v>
      </c>
      <c r="E27" s="31">
        <v>444181.7211</v>
      </c>
      <c r="F27" s="6">
        <f t="shared" si="1"/>
        <v>0.14438554064783743</v>
      </c>
      <c r="G27" s="31">
        <v>106794.91</v>
      </c>
      <c r="H27" s="6">
        <f t="shared" si="2"/>
        <v>0.26784334921668257</v>
      </c>
      <c r="I27" s="31">
        <v>180197.52</v>
      </c>
      <c r="J27" s="6">
        <f t="shared" si="3"/>
        <v>0.0671661055933549</v>
      </c>
      <c r="K27" s="26">
        <f t="shared" si="4"/>
        <v>1175355.8722</v>
      </c>
      <c r="L27" s="6">
        <f t="shared" si="5"/>
        <v>0.09698491320590061</v>
      </c>
    </row>
    <row r="28" spans="2:12" ht="12.75">
      <c r="B28" s="29">
        <v>33132</v>
      </c>
      <c r="C28" s="31">
        <v>118235.8709</v>
      </c>
      <c r="D28" s="6">
        <f t="shared" si="0"/>
        <v>0.01983486684213407</v>
      </c>
      <c r="E28" s="31">
        <v>118235.8709</v>
      </c>
      <c r="F28" s="6">
        <f t="shared" si="1"/>
        <v>0.038433707045817486</v>
      </c>
      <c r="G28" s="31">
        <v>4738.32</v>
      </c>
      <c r="H28" s="6">
        <f t="shared" si="2"/>
        <v>0.01188378264900819</v>
      </c>
      <c r="I28" s="31">
        <v>73384.16</v>
      </c>
      <c r="J28" s="6">
        <f t="shared" si="3"/>
        <v>0.027352919393339326</v>
      </c>
      <c r="K28" s="26">
        <f t="shared" si="4"/>
        <v>314594.2218</v>
      </c>
      <c r="L28" s="6">
        <f t="shared" si="5"/>
        <v>0.025958855541548757</v>
      </c>
    </row>
    <row r="29" spans="2:12" ht="12.75">
      <c r="B29" s="29">
        <v>33133</v>
      </c>
      <c r="C29" s="31">
        <v>123552.3422</v>
      </c>
      <c r="D29" s="6">
        <f t="shared" si="0"/>
        <v>0.020726740852134936</v>
      </c>
      <c r="E29" s="31">
        <v>123552.3422</v>
      </c>
      <c r="F29" s="6">
        <f t="shared" si="1"/>
        <v>0.040161877176475326</v>
      </c>
      <c r="G29" s="31">
        <v>42101.11</v>
      </c>
      <c r="H29" s="6">
        <f t="shared" si="2"/>
        <v>0.10559025994909277</v>
      </c>
      <c r="I29" s="31">
        <v>97346.15</v>
      </c>
      <c r="J29" s="6">
        <f t="shared" si="3"/>
        <v>0.036284416067471764</v>
      </c>
      <c r="K29" s="26">
        <f t="shared" si="4"/>
        <v>386551.94440000004</v>
      </c>
      <c r="L29" s="6">
        <f t="shared" si="5"/>
        <v>0.03189647294400621</v>
      </c>
    </row>
    <row r="30" spans="2:12" ht="12.75">
      <c r="B30" s="29">
        <v>33134</v>
      </c>
      <c r="C30" s="31">
        <v>92912.8203</v>
      </c>
      <c r="D30" s="6">
        <f t="shared" si="0"/>
        <v>0.015586753872150246</v>
      </c>
      <c r="E30" s="31">
        <v>92912.8203</v>
      </c>
      <c r="F30" s="6">
        <f t="shared" si="1"/>
        <v>0.030202205887510273</v>
      </c>
      <c r="G30" s="31">
        <v>26877.73</v>
      </c>
      <c r="H30" s="6">
        <f t="shared" si="2"/>
        <v>0.06740977844863305</v>
      </c>
      <c r="I30" s="31">
        <v>122528.26</v>
      </c>
      <c r="J30" s="6">
        <f t="shared" si="3"/>
        <v>0.04567069540873839</v>
      </c>
      <c r="K30" s="26">
        <f t="shared" si="4"/>
        <v>335231.63060000003</v>
      </c>
      <c r="L30" s="6">
        <f t="shared" si="5"/>
        <v>0.027661758763120537</v>
      </c>
    </row>
    <row r="31" spans="2:12" ht="12.75">
      <c r="B31" s="29">
        <v>33135</v>
      </c>
      <c r="C31" s="31">
        <v>16612.0444</v>
      </c>
      <c r="D31" s="6">
        <f t="shared" si="0"/>
        <v>0.002786782777016099</v>
      </c>
      <c r="E31" s="31">
        <v>16612.0444</v>
      </c>
      <c r="F31" s="6">
        <f t="shared" si="1"/>
        <v>0.0053999048092748725</v>
      </c>
      <c r="G31" s="31">
        <v>0</v>
      </c>
      <c r="H31" s="6">
        <f t="shared" si="2"/>
        <v>0</v>
      </c>
      <c r="I31" s="31">
        <v>52879.45</v>
      </c>
      <c r="J31" s="6">
        <f t="shared" si="3"/>
        <v>0.01971007549059793</v>
      </c>
      <c r="K31" s="26">
        <f t="shared" si="4"/>
        <v>86103.5388</v>
      </c>
      <c r="L31" s="6">
        <f t="shared" si="5"/>
        <v>0.007104864522102732</v>
      </c>
    </row>
    <row r="32" spans="2:12" ht="12.75">
      <c r="B32" s="29">
        <v>33136</v>
      </c>
      <c r="C32" s="31">
        <v>11133.7263</v>
      </c>
      <c r="D32" s="6">
        <f t="shared" si="0"/>
        <v>0.0018677578719240107</v>
      </c>
      <c r="E32" s="31">
        <v>11133.7263</v>
      </c>
      <c r="F32" s="6">
        <f t="shared" si="1"/>
        <v>0.0036191248196110128</v>
      </c>
      <c r="G32" s="31">
        <v>151.62</v>
      </c>
      <c r="H32" s="6">
        <f t="shared" si="2"/>
        <v>0.0003802653947480588</v>
      </c>
      <c r="I32" s="31">
        <v>4487.9</v>
      </c>
      <c r="J32" s="6">
        <f t="shared" si="3"/>
        <v>0.0016728019636031474</v>
      </c>
      <c r="K32" s="26">
        <f t="shared" si="4"/>
        <v>26906.9726</v>
      </c>
      <c r="L32" s="6">
        <f t="shared" si="5"/>
        <v>0.002220238537082408</v>
      </c>
    </row>
    <row r="33" spans="2:12" ht="12.75">
      <c r="B33" s="29">
        <v>33137</v>
      </c>
      <c r="C33" s="31">
        <v>83472.7174</v>
      </c>
      <c r="D33" s="6">
        <f t="shared" si="0"/>
        <v>0.014003112777681478</v>
      </c>
      <c r="E33" s="31">
        <v>83472.7174</v>
      </c>
      <c r="F33" s="6">
        <f t="shared" si="1"/>
        <v>0.027133609643585008</v>
      </c>
      <c r="G33" s="31">
        <v>356.26</v>
      </c>
      <c r="H33" s="6">
        <f t="shared" si="2"/>
        <v>0.0008935058009032016</v>
      </c>
      <c r="I33" s="31">
        <v>118616.26</v>
      </c>
      <c r="J33" s="6">
        <f t="shared" si="3"/>
        <v>0.04421255211641558</v>
      </c>
      <c r="K33" s="26">
        <f t="shared" si="4"/>
        <v>285917.9548</v>
      </c>
      <c r="L33" s="6">
        <f t="shared" si="5"/>
        <v>0.02359262303967805</v>
      </c>
    </row>
    <row r="34" spans="2:12" ht="12.75">
      <c r="B34" s="29">
        <v>33138</v>
      </c>
      <c r="C34" s="31">
        <v>76199.7992</v>
      </c>
      <c r="D34" s="6">
        <f t="shared" si="0"/>
        <v>0.012783031570915204</v>
      </c>
      <c r="E34" s="31">
        <v>76199.7992</v>
      </c>
      <c r="F34" s="6">
        <f t="shared" si="1"/>
        <v>0.024769477630691834</v>
      </c>
      <c r="G34" s="31">
        <v>6046.26</v>
      </c>
      <c r="H34" s="6">
        <f t="shared" si="2"/>
        <v>0.015164117172202863</v>
      </c>
      <c r="I34" s="31">
        <v>49705.28</v>
      </c>
      <c r="J34" s="6">
        <f t="shared" si="3"/>
        <v>0.01852694801253242</v>
      </c>
      <c r="K34" s="26">
        <f t="shared" si="4"/>
        <v>208151.1384</v>
      </c>
      <c r="L34" s="6">
        <f t="shared" si="5"/>
        <v>0.017175666169640124</v>
      </c>
    </row>
    <row r="35" spans="2:12" ht="12.75">
      <c r="B35" s="29">
        <v>33139</v>
      </c>
      <c r="C35" s="31">
        <v>1866260.6674</v>
      </c>
      <c r="D35" s="6">
        <f t="shared" si="0"/>
        <v>0.3130778464168378</v>
      </c>
      <c r="E35" s="31">
        <v>1056.3</v>
      </c>
      <c r="F35" s="6">
        <f t="shared" si="1"/>
        <v>0.00034336047464675974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1867316.9674</v>
      </c>
      <c r="L35" s="6">
        <f t="shared" si="5"/>
        <v>0.15408233224905182</v>
      </c>
    </row>
    <row r="36" spans="2:12" ht="12.75">
      <c r="B36" s="29">
        <v>33140</v>
      </c>
      <c r="C36" s="31">
        <v>886208.8226</v>
      </c>
      <c r="D36" s="6">
        <f t="shared" si="0"/>
        <v>0.14866752244301704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886208.8226</v>
      </c>
      <c r="L36" s="6">
        <f t="shared" si="5"/>
        <v>0.07312584024554836</v>
      </c>
    </row>
    <row r="37" spans="2:12" ht="12.75">
      <c r="B37" s="29">
        <v>33141</v>
      </c>
      <c r="C37" s="31">
        <v>154493.6591</v>
      </c>
      <c r="D37" s="6">
        <f t="shared" si="0"/>
        <v>0.025917355984076018</v>
      </c>
      <c r="E37" s="31">
        <v>21254.0191</v>
      </c>
      <c r="F37" s="6">
        <f t="shared" si="1"/>
        <v>0.006908823332696486</v>
      </c>
      <c r="G37" s="31">
        <v>12676.06</v>
      </c>
      <c r="H37" s="6">
        <f t="shared" si="2"/>
        <v>0.03179176203502228</v>
      </c>
      <c r="I37" s="31">
        <v>7299.14</v>
      </c>
      <c r="J37" s="6">
        <f t="shared" si="3"/>
        <v>0.002720652359592299</v>
      </c>
      <c r="K37" s="26">
        <f t="shared" si="4"/>
        <v>195722.8782</v>
      </c>
      <c r="L37" s="6">
        <f t="shared" si="5"/>
        <v>0.016150143802068848</v>
      </c>
    </row>
    <row r="38" spans="2:12" ht="12.75">
      <c r="B38" s="29">
        <v>33142</v>
      </c>
      <c r="C38" s="31">
        <v>55623.5442</v>
      </c>
      <c r="D38" s="6">
        <f t="shared" si="0"/>
        <v>0.009331225660169421</v>
      </c>
      <c r="E38" s="31">
        <v>55623.5442</v>
      </c>
      <c r="F38" s="6">
        <f t="shared" si="1"/>
        <v>0.018080968037533864</v>
      </c>
      <c r="G38" s="31">
        <v>2652.42</v>
      </c>
      <c r="H38" s="6">
        <f t="shared" si="2"/>
        <v>0.00665231195315688</v>
      </c>
      <c r="I38" s="31">
        <v>14366.2</v>
      </c>
      <c r="J38" s="6">
        <f t="shared" si="3"/>
        <v>0.0053548001447259385</v>
      </c>
      <c r="K38" s="26">
        <f t="shared" si="4"/>
        <v>128265.70839999999</v>
      </c>
      <c r="L38" s="6">
        <f t="shared" si="5"/>
        <v>0.01058389113518682</v>
      </c>
    </row>
    <row r="39" spans="2:12" ht="12.75">
      <c r="B39" s="29">
        <v>33143</v>
      </c>
      <c r="C39" s="31">
        <v>16995.901</v>
      </c>
      <c r="D39" s="6">
        <f t="shared" si="0"/>
        <v>0.0028511773172644967</v>
      </c>
      <c r="E39" s="31">
        <v>16995.901</v>
      </c>
      <c r="F39" s="6">
        <f t="shared" si="1"/>
        <v>0.005524681089093382</v>
      </c>
      <c r="G39" s="31">
        <v>0</v>
      </c>
      <c r="H39" s="6">
        <f t="shared" si="2"/>
        <v>0</v>
      </c>
      <c r="I39" s="31">
        <v>54200.25</v>
      </c>
      <c r="J39" s="6">
        <f t="shared" si="3"/>
        <v>0.020202385219764588</v>
      </c>
      <c r="K39" s="26">
        <f t="shared" si="4"/>
        <v>88192.052</v>
      </c>
      <c r="L39" s="6">
        <f t="shared" si="5"/>
        <v>0.007277198941168715</v>
      </c>
    </row>
    <row r="40" spans="2:12" ht="12.75">
      <c r="B40" s="29">
        <v>33144</v>
      </c>
      <c r="C40" s="31">
        <v>16471.5559</v>
      </c>
      <c r="D40" s="6">
        <f t="shared" si="0"/>
        <v>0.002763214881172477</v>
      </c>
      <c r="E40" s="31">
        <v>16471.5559</v>
      </c>
      <c r="F40" s="6">
        <f t="shared" si="1"/>
        <v>0.005354237671111082</v>
      </c>
      <c r="G40" s="31">
        <v>424.79</v>
      </c>
      <c r="H40" s="6">
        <f t="shared" si="2"/>
        <v>0.0010653801413733539</v>
      </c>
      <c r="I40" s="31">
        <v>43615.77</v>
      </c>
      <c r="J40" s="6">
        <f t="shared" si="3"/>
        <v>0.016257168319272545</v>
      </c>
      <c r="K40" s="26">
        <f t="shared" si="4"/>
        <v>76983.6718</v>
      </c>
      <c r="L40" s="6">
        <f t="shared" si="5"/>
        <v>0.006352335411248169</v>
      </c>
    </row>
    <row r="41" spans="2:12" ht="12.75">
      <c r="B41" s="29">
        <v>33145</v>
      </c>
      <c r="C41" s="31">
        <v>23781.2062</v>
      </c>
      <c r="D41" s="6">
        <f t="shared" si="0"/>
        <v>0.00398945814609239</v>
      </c>
      <c r="E41" s="31">
        <v>23781.2062</v>
      </c>
      <c r="F41" s="6">
        <f t="shared" si="1"/>
        <v>0.007730309806403926</v>
      </c>
      <c r="G41" s="31">
        <v>0</v>
      </c>
      <c r="H41" s="6">
        <f t="shared" si="2"/>
        <v>0</v>
      </c>
      <c r="I41" s="31">
        <v>34894.25</v>
      </c>
      <c r="J41" s="6">
        <f t="shared" si="3"/>
        <v>0.013006343706067233</v>
      </c>
      <c r="K41" s="26">
        <f t="shared" si="4"/>
        <v>82456.6624</v>
      </c>
      <c r="L41" s="6">
        <f t="shared" si="5"/>
        <v>0.006803941202202509</v>
      </c>
    </row>
    <row r="42" spans="2:12" ht="12.75">
      <c r="B42" s="29">
        <v>33146</v>
      </c>
      <c r="C42" s="31">
        <v>16118.175</v>
      </c>
      <c r="D42" s="6">
        <f t="shared" si="0"/>
        <v>0.002703932845672593</v>
      </c>
      <c r="E42" s="31">
        <v>16118.175</v>
      </c>
      <c r="F42" s="6">
        <f t="shared" si="1"/>
        <v>0.00523936781069728</v>
      </c>
      <c r="G42" s="31">
        <v>10175.74</v>
      </c>
      <c r="H42" s="6">
        <f t="shared" si="2"/>
        <v>0.025520919324321406</v>
      </c>
      <c r="I42" s="31">
        <v>82161.83</v>
      </c>
      <c r="J42" s="6">
        <f t="shared" si="3"/>
        <v>0.030624673133810468</v>
      </c>
      <c r="K42" s="26">
        <f t="shared" si="4"/>
        <v>124573.92</v>
      </c>
      <c r="L42" s="6">
        <f t="shared" si="5"/>
        <v>0.010279261885427457</v>
      </c>
    </row>
    <row r="43" spans="2:12" ht="12.75">
      <c r="B43" s="29">
        <v>33147</v>
      </c>
      <c r="C43" s="31">
        <v>5044.6254</v>
      </c>
      <c r="D43" s="6">
        <f t="shared" si="0"/>
        <v>0.0008462700220821677</v>
      </c>
      <c r="E43" s="31">
        <v>5044.6254</v>
      </c>
      <c r="F43" s="6">
        <f t="shared" si="1"/>
        <v>0.0016398040062095053</v>
      </c>
      <c r="G43" s="31">
        <v>63.24</v>
      </c>
      <c r="H43" s="6">
        <f t="shared" si="2"/>
        <v>0.00015860693552214247</v>
      </c>
      <c r="I43" s="31">
        <v>0</v>
      </c>
      <c r="J43" s="6">
        <f t="shared" si="3"/>
        <v>0</v>
      </c>
      <c r="K43" s="26">
        <f t="shared" si="4"/>
        <v>10152.4908</v>
      </c>
      <c r="L43" s="6">
        <f t="shared" si="5"/>
        <v>0.0008377364357049445</v>
      </c>
    </row>
    <row r="44" spans="2:12" ht="12.75">
      <c r="B44" s="29">
        <v>33149</v>
      </c>
      <c r="C44" s="31">
        <v>105355.6683</v>
      </c>
      <c r="D44" s="6">
        <f t="shared" si="0"/>
        <v>0.017674125761394006</v>
      </c>
      <c r="E44" s="31">
        <v>105355.6683</v>
      </c>
      <c r="F44" s="6">
        <f t="shared" si="1"/>
        <v>0.03424687330702886</v>
      </c>
      <c r="G44" s="31">
        <v>26807.1</v>
      </c>
      <c r="H44" s="6">
        <f t="shared" si="2"/>
        <v>0.06723263727444062</v>
      </c>
      <c r="I44" s="31">
        <v>35930.24</v>
      </c>
      <c r="J44" s="6">
        <f t="shared" si="3"/>
        <v>0.013392494490682135</v>
      </c>
      <c r="K44" s="26">
        <f t="shared" si="4"/>
        <v>273448.6766</v>
      </c>
      <c r="L44" s="6">
        <f t="shared" si="5"/>
        <v>0.02256371605706041</v>
      </c>
    </row>
    <row r="45" spans="2:12" ht="12.75">
      <c r="B45" s="29">
        <v>33150</v>
      </c>
      <c r="C45" s="31">
        <v>13865.6457</v>
      </c>
      <c r="D45" s="6">
        <f t="shared" si="0"/>
        <v>0.0023260558242287946</v>
      </c>
      <c r="E45" s="31">
        <v>13865.6457</v>
      </c>
      <c r="F45" s="6">
        <f t="shared" si="1"/>
        <v>0.004507161496578437</v>
      </c>
      <c r="G45" s="31">
        <v>49.71</v>
      </c>
      <c r="H45" s="6">
        <f t="shared" si="2"/>
        <v>0.0001246734782543596</v>
      </c>
      <c r="I45" s="31">
        <v>0</v>
      </c>
      <c r="J45" s="6">
        <f t="shared" si="3"/>
        <v>0</v>
      </c>
      <c r="K45" s="26">
        <f t="shared" si="4"/>
        <v>27781.001399999997</v>
      </c>
      <c r="L45" s="6">
        <f t="shared" si="5"/>
        <v>0.002292359338375374</v>
      </c>
    </row>
    <row r="46" spans="2:12" ht="12.75">
      <c r="B46" s="29">
        <v>33154</v>
      </c>
      <c r="C46" s="31">
        <v>34005.845</v>
      </c>
      <c r="D46" s="6">
        <f t="shared" si="0"/>
        <v>0.005704710442736297</v>
      </c>
      <c r="E46" s="31">
        <v>34005.845</v>
      </c>
      <c r="F46" s="6">
        <f t="shared" si="1"/>
        <v>0.011053926990404377</v>
      </c>
      <c r="G46" s="31">
        <v>5637.47</v>
      </c>
      <c r="H46" s="6">
        <f t="shared" si="2"/>
        <v>0.014138865287761107</v>
      </c>
      <c r="I46" s="31">
        <v>815.93</v>
      </c>
      <c r="J46" s="6">
        <f t="shared" si="3"/>
        <v>0.0003041264970615914</v>
      </c>
      <c r="K46" s="26">
        <f t="shared" si="4"/>
        <v>74465.09</v>
      </c>
      <c r="L46" s="6">
        <f t="shared" si="5"/>
        <v>0.006144513726724865</v>
      </c>
    </row>
    <row r="47" spans="2:12" ht="12.75">
      <c r="B47" s="29">
        <v>33155</v>
      </c>
      <c r="C47" s="31">
        <v>5116.6164</v>
      </c>
      <c r="D47" s="6">
        <f t="shared" si="0"/>
        <v>0.0008583469991278205</v>
      </c>
      <c r="E47" s="31">
        <v>5116.6164</v>
      </c>
      <c r="F47" s="6">
        <f t="shared" si="1"/>
        <v>0.0016632053731793952</v>
      </c>
      <c r="G47" s="31">
        <v>0</v>
      </c>
      <c r="H47" s="6">
        <f t="shared" si="2"/>
        <v>0</v>
      </c>
      <c r="I47" s="31">
        <v>49861.16</v>
      </c>
      <c r="J47" s="6">
        <f t="shared" si="3"/>
        <v>0.018585050102616085</v>
      </c>
      <c r="K47" s="26">
        <f t="shared" si="4"/>
        <v>60094.3928</v>
      </c>
      <c r="L47" s="6">
        <f t="shared" si="5"/>
        <v>0.0049587104703532345</v>
      </c>
    </row>
    <row r="48" spans="2:12" ht="12.75">
      <c r="B48" s="29">
        <v>33156</v>
      </c>
      <c r="C48" s="31">
        <v>33377.3297</v>
      </c>
      <c r="D48" s="6">
        <f t="shared" si="0"/>
        <v>0.005599272751206223</v>
      </c>
      <c r="E48" s="31">
        <v>33377.3297</v>
      </c>
      <c r="F48" s="6">
        <f t="shared" si="1"/>
        <v>0.01084962204698797</v>
      </c>
      <c r="G48" s="31">
        <v>2406.51</v>
      </c>
      <c r="H48" s="6">
        <f t="shared" si="2"/>
        <v>0.006035565724278796</v>
      </c>
      <c r="I48" s="31">
        <v>80783.08</v>
      </c>
      <c r="J48" s="6">
        <f t="shared" si="3"/>
        <v>0.030110763352550227</v>
      </c>
      <c r="K48" s="26">
        <f t="shared" si="4"/>
        <v>149944.2494</v>
      </c>
      <c r="L48" s="6">
        <f t="shared" si="5"/>
        <v>0.012372703755300056</v>
      </c>
    </row>
    <row r="49" spans="2:12" ht="12.75">
      <c r="B49" s="29">
        <v>33157</v>
      </c>
      <c r="C49" s="31">
        <v>5830.2576</v>
      </c>
      <c r="D49" s="6">
        <f t="shared" si="0"/>
        <v>0.0009780651359953755</v>
      </c>
      <c r="E49" s="31">
        <v>5830.2576</v>
      </c>
      <c r="F49" s="6">
        <f t="shared" si="1"/>
        <v>0.0018951813091440675</v>
      </c>
      <c r="G49" s="31">
        <v>0</v>
      </c>
      <c r="H49" s="6">
        <f t="shared" si="2"/>
        <v>0</v>
      </c>
      <c r="I49" s="31">
        <v>20689.47</v>
      </c>
      <c r="J49" s="6">
        <f t="shared" si="3"/>
        <v>0.0077117106089503815</v>
      </c>
      <c r="K49" s="26">
        <f t="shared" si="4"/>
        <v>32349.985200000003</v>
      </c>
      <c r="L49" s="6">
        <f t="shared" si="5"/>
        <v>0.002669370682567445</v>
      </c>
    </row>
    <row r="50" spans="2:12" ht="12.75">
      <c r="B50" s="29">
        <v>33158</v>
      </c>
      <c r="C50" s="31">
        <v>170.84</v>
      </c>
      <c r="D50" s="6">
        <f t="shared" si="0"/>
        <v>2.8659565202307694E-05</v>
      </c>
      <c r="E50" s="31">
        <v>170.84</v>
      </c>
      <c r="F50" s="6">
        <f t="shared" si="1"/>
        <v>5.5533185163923546E-05</v>
      </c>
      <c r="G50" s="31">
        <v>0</v>
      </c>
      <c r="H50" s="6">
        <f t="shared" si="2"/>
        <v>0</v>
      </c>
      <c r="I50" s="31">
        <v>969.14</v>
      </c>
      <c r="J50" s="6">
        <f t="shared" si="3"/>
        <v>0.0003612333819840804</v>
      </c>
      <c r="K50" s="26">
        <f t="shared" si="4"/>
        <v>1310.82</v>
      </c>
      <c r="L50" s="6">
        <f t="shared" si="5"/>
        <v>0.00010816278451104387</v>
      </c>
    </row>
    <row r="51" spans="2:12" ht="12.75">
      <c r="B51" s="29">
        <v>33160</v>
      </c>
      <c r="C51" s="31">
        <v>351947.1972</v>
      </c>
      <c r="D51" s="6">
        <f t="shared" si="0"/>
        <v>0.05904152216063477</v>
      </c>
      <c r="E51" s="31">
        <v>351947.1972</v>
      </c>
      <c r="F51" s="6">
        <f t="shared" si="1"/>
        <v>0.1144038215291004</v>
      </c>
      <c r="G51" s="31">
        <v>24820.9</v>
      </c>
      <c r="H51" s="6">
        <f t="shared" si="2"/>
        <v>0.06225121577959433</v>
      </c>
      <c r="I51" s="31">
        <v>110562.04</v>
      </c>
      <c r="J51" s="6">
        <f t="shared" si="3"/>
        <v>0.041210454246299995</v>
      </c>
      <c r="K51" s="26">
        <f t="shared" si="4"/>
        <v>839277.3344</v>
      </c>
      <c r="L51" s="6">
        <f t="shared" si="5"/>
        <v>0.0692532715900814</v>
      </c>
    </row>
    <row r="52" spans="2:12" ht="12.75">
      <c r="B52" s="29">
        <v>33161</v>
      </c>
      <c r="C52" s="31">
        <v>15903.919</v>
      </c>
      <c r="D52" s="6">
        <f t="shared" si="0"/>
        <v>0.00266798995289581</v>
      </c>
      <c r="E52" s="31">
        <v>15903.919</v>
      </c>
      <c r="F52" s="6">
        <f t="shared" si="1"/>
        <v>0.005169721837151965</v>
      </c>
      <c r="G52" s="31">
        <v>0</v>
      </c>
      <c r="H52" s="6">
        <f t="shared" si="2"/>
        <v>0</v>
      </c>
      <c r="I52" s="31">
        <v>4124.08</v>
      </c>
      <c r="J52" s="6">
        <f t="shared" si="3"/>
        <v>0.001537193146473065</v>
      </c>
      <c r="K52" s="26">
        <f t="shared" si="4"/>
        <v>35931.918</v>
      </c>
      <c r="L52" s="6">
        <f t="shared" si="5"/>
        <v>0.0029649351579183244</v>
      </c>
    </row>
    <row r="53" spans="2:12" ht="12.75">
      <c r="B53" s="29">
        <v>33162</v>
      </c>
      <c r="C53" s="31">
        <v>11051.5964</v>
      </c>
      <c r="D53" s="6">
        <f t="shared" si="0"/>
        <v>0.001853980025845171</v>
      </c>
      <c r="E53" s="31">
        <v>11051.5964</v>
      </c>
      <c r="F53" s="6">
        <f t="shared" si="1"/>
        <v>0.0035924277056787104</v>
      </c>
      <c r="G53" s="31">
        <v>0</v>
      </c>
      <c r="H53" s="6">
        <f t="shared" si="2"/>
        <v>0</v>
      </c>
      <c r="I53" s="31">
        <v>2330.92</v>
      </c>
      <c r="J53" s="6">
        <f t="shared" si="3"/>
        <v>0.000868817833062646</v>
      </c>
      <c r="K53" s="26">
        <f t="shared" si="4"/>
        <v>24434.112800000003</v>
      </c>
      <c r="L53" s="6">
        <f t="shared" si="5"/>
        <v>0.002016189619860041</v>
      </c>
    </row>
    <row r="54" spans="2:12" ht="12.75">
      <c r="B54" s="29">
        <v>33165</v>
      </c>
      <c r="C54" s="31">
        <v>4378.8084</v>
      </c>
      <c r="D54" s="6">
        <f t="shared" si="0"/>
        <v>0.0007345747181468779</v>
      </c>
      <c r="E54" s="31">
        <v>4378.8084</v>
      </c>
      <c r="F54" s="6">
        <f t="shared" si="1"/>
        <v>0.001423373786434932</v>
      </c>
      <c r="G54" s="31">
        <v>0</v>
      </c>
      <c r="H54" s="6">
        <f t="shared" si="2"/>
        <v>0</v>
      </c>
      <c r="I54" s="31">
        <v>46412.72</v>
      </c>
      <c r="J54" s="6">
        <f t="shared" si="3"/>
        <v>0.017299692317601346</v>
      </c>
      <c r="K54" s="26">
        <f t="shared" si="4"/>
        <v>55170.336800000005</v>
      </c>
      <c r="L54" s="6">
        <f t="shared" si="5"/>
        <v>0.004552400215666616</v>
      </c>
    </row>
    <row r="55" spans="2:12" ht="12.75">
      <c r="B55" s="29">
        <v>33166</v>
      </c>
      <c r="C55" s="31">
        <v>185025.4412</v>
      </c>
      <c r="D55" s="6">
        <f t="shared" si="0"/>
        <v>0.03103926888408539</v>
      </c>
      <c r="E55" s="31">
        <v>185025.4412</v>
      </c>
      <c r="F55" s="6">
        <f t="shared" si="1"/>
        <v>0.06014429926361653</v>
      </c>
      <c r="G55" s="31">
        <v>3804.71</v>
      </c>
      <c r="H55" s="6">
        <f t="shared" si="2"/>
        <v>0.009542273776888845</v>
      </c>
      <c r="I55" s="31">
        <v>37249.98</v>
      </c>
      <c r="J55" s="6">
        <f t="shared" si="3"/>
        <v>0.013884409119672448</v>
      </c>
      <c r="K55" s="26">
        <f t="shared" si="4"/>
        <v>411105.5724</v>
      </c>
      <c r="L55" s="6">
        <f t="shared" si="5"/>
        <v>0.03392252440364851</v>
      </c>
    </row>
    <row r="56" spans="2:12" ht="12.75">
      <c r="B56" s="29">
        <v>33167</v>
      </c>
      <c r="C56" s="31">
        <v>709.449</v>
      </c>
      <c r="D56" s="6">
        <f t="shared" si="0"/>
        <v>0.00011901486697033475</v>
      </c>
      <c r="E56" s="31">
        <v>709.449</v>
      </c>
      <c r="F56" s="6">
        <f t="shared" si="1"/>
        <v>0.00023061322103348392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1418.898</v>
      </c>
      <c r="L56" s="6">
        <f t="shared" si="5"/>
        <v>0.0001170808796151654</v>
      </c>
    </row>
    <row r="57" spans="2:12" ht="12.75">
      <c r="B57" s="29">
        <v>33168</v>
      </c>
      <c r="C57" s="31">
        <v>3819.0317</v>
      </c>
      <c r="D57" s="6">
        <f t="shared" si="0"/>
        <v>0.0006406683915700655</v>
      </c>
      <c r="E57" s="31">
        <v>3819.0317</v>
      </c>
      <c r="F57" s="6">
        <f t="shared" si="1"/>
        <v>0.0012414129860863598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7638.0634</v>
      </c>
      <c r="L57" s="6">
        <f t="shared" si="5"/>
        <v>0.0006302575529942258</v>
      </c>
    </row>
    <row r="58" spans="2:12" ht="12.75">
      <c r="B58" s="29">
        <v>33169</v>
      </c>
      <c r="C58" s="31">
        <v>17538.0378</v>
      </c>
      <c r="D58" s="6">
        <f t="shared" si="0"/>
        <v>0.0029421244313371396</v>
      </c>
      <c r="E58" s="31">
        <v>17538.0378</v>
      </c>
      <c r="F58" s="6">
        <f t="shared" si="1"/>
        <v>0.005700907870283834</v>
      </c>
      <c r="G58" s="31">
        <v>0</v>
      </c>
      <c r="H58" s="6">
        <f t="shared" si="2"/>
        <v>0</v>
      </c>
      <c r="I58" s="31">
        <v>51160.1</v>
      </c>
      <c r="J58" s="6">
        <f t="shared" si="3"/>
        <v>0.01906921182248566</v>
      </c>
      <c r="K58" s="26">
        <f t="shared" si="4"/>
        <v>86236.17559999999</v>
      </c>
      <c r="L58" s="6">
        <f t="shared" si="5"/>
        <v>0.007115809095435939</v>
      </c>
    </row>
    <row r="59" spans="2:12" ht="12.75">
      <c r="B59" s="29">
        <v>33170</v>
      </c>
      <c r="C59" s="31">
        <v>2872.3965</v>
      </c>
      <c r="D59" s="6">
        <f t="shared" si="0"/>
        <v>0.00048186393572132054</v>
      </c>
      <c r="E59" s="31">
        <v>2872.3965</v>
      </c>
      <c r="F59" s="6">
        <f t="shared" si="1"/>
        <v>0.0009337001094515682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5744.793</v>
      </c>
      <c r="L59" s="6">
        <f t="shared" si="5"/>
        <v>0.0004740336639046957</v>
      </c>
    </row>
    <row r="60" spans="2:12" ht="12.75">
      <c r="B60" s="29">
        <v>33172</v>
      </c>
      <c r="C60" s="31">
        <v>112814.8304</v>
      </c>
      <c r="D60" s="6">
        <f t="shared" si="0"/>
        <v>0.018925450641747155</v>
      </c>
      <c r="E60" s="31">
        <v>112814.8304</v>
      </c>
      <c r="F60" s="6">
        <f t="shared" si="1"/>
        <v>0.036671545690937904</v>
      </c>
      <c r="G60" s="31">
        <v>4959.15</v>
      </c>
      <c r="H60" s="6">
        <f t="shared" si="2"/>
        <v>0.012437627835145994</v>
      </c>
      <c r="I60" s="31">
        <v>110859.81</v>
      </c>
      <c r="J60" s="6">
        <f t="shared" si="3"/>
        <v>0.04132144384961159</v>
      </c>
      <c r="K60" s="26">
        <f t="shared" si="4"/>
        <v>341448.62080000003</v>
      </c>
      <c r="L60" s="6">
        <f t="shared" si="5"/>
        <v>0.028174755949088002</v>
      </c>
    </row>
    <row r="61" spans="2:12" ht="12.75">
      <c r="B61" s="29">
        <v>33173</v>
      </c>
      <c r="C61" s="31">
        <v>1632.2702</v>
      </c>
      <c r="D61" s="6">
        <f t="shared" si="0"/>
        <v>0.000273824363291289</v>
      </c>
      <c r="E61" s="31">
        <v>1632.2702</v>
      </c>
      <c r="F61" s="6">
        <f t="shared" si="1"/>
        <v>0.000530585127921766</v>
      </c>
      <c r="G61" s="31">
        <v>0</v>
      </c>
      <c r="H61" s="6">
        <f t="shared" si="2"/>
        <v>0</v>
      </c>
      <c r="I61" s="31">
        <v>14489.72</v>
      </c>
      <c r="J61" s="6">
        <f t="shared" si="3"/>
        <v>0.005400840497350609</v>
      </c>
      <c r="K61" s="26">
        <f t="shared" si="4"/>
        <v>17754.2604</v>
      </c>
      <c r="L61" s="6">
        <f t="shared" si="5"/>
        <v>0.0014649991927176572</v>
      </c>
    </row>
    <row r="62" spans="2:12" ht="12.75">
      <c r="B62" s="29">
        <v>33174</v>
      </c>
      <c r="C62" s="31">
        <v>979.8447</v>
      </c>
      <c r="D62" s="6">
        <f t="shared" si="0"/>
        <v>0.00016437557403292918</v>
      </c>
      <c r="E62" s="31">
        <v>979.8447</v>
      </c>
      <c r="F62" s="6">
        <f t="shared" si="1"/>
        <v>0.0003185079440235842</v>
      </c>
      <c r="G62" s="31">
        <v>0</v>
      </c>
      <c r="H62" s="6">
        <f t="shared" si="2"/>
        <v>0</v>
      </c>
      <c r="I62" s="31">
        <v>19997.7</v>
      </c>
      <c r="J62" s="6">
        <f t="shared" si="3"/>
        <v>0.007453863015563329</v>
      </c>
      <c r="K62" s="26">
        <f t="shared" si="4"/>
        <v>21957.3894</v>
      </c>
      <c r="L62" s="6">
        <f t="shared" si="5"/>
        <v>0.0018118218962918469</v>
      </c>
    </row>
    <row r="63" spans="2:12" ht="12.75">
      <c r="B63" s="29">
        <v>33175</v>
      </c>
      <c r="C63" s="31">
        <v>5960.9489</v>
      </c>
      <c r="D63" s="6">
        <f t="shared" si="0"/>
        <v>0.0009999894852913505</v>
      </c>
      <c r="E63" s="31">
        <v>5960.9489</v>
      </c>
      <c r="F63" s="6">
        <f t="shared" si="1"/>
        <v>0.0019376637732169656</v>
      </c>
      <c r="G63" s="31">
        <v>0</v>
      </c>
      <c r="H63" s="6">
        <f t="shared" si="2"/>
        <v>0</v>
      </c>
      <c r="I63" s="31">
        <v>37745.29</v>
      </c>
      <c r="J63" s="6">
        <f t="shared" si="3"/>
        <v>0.014069028995470098</v>
      </c>
      <c r="K63" s="26">
        <f t="shared" si="4"/>
        <v>49667.1878</v>
      </c>
      <c r="L63" s="6">
        <f t="shared" si="5"/>
        <v>0.004098305893471985</v>
      </c>
    </row>
    <row r="64" spans="2:12" ht="12.75">
      <c r="B64" s="29">
        <v>33176</v>
      </c>
      <c r="C64" s="31">
        <v>23445.5457</v>
      </c>
      <c r="D64" s="6">
        <f t="shared" si="0"/>
        <v>0.003933148827516008</v>
      </c>
      <c r="E64" s="31">
        <v>23445.5457</v>
      </c>
      <c r="F64" s="6">
        <f t="shared" si="1"/>
        <v>0.007621200132447503</v>
      </c>
      <c r="G64" s="31">
        <v>2756.9</v>
      </c>
      <c r="H64" s="6">
        <f t="shared" si="2"/>
        <v>0.006914349470920217</v>
      </c>
      <c r="I64" s="31">
        <v>71116.44</v>
      </c>
      <c r="J64" s="6">
        <f t="shared" si="3"/>
        <v>0.026507658476451222</v>
      </c>
      <c r="K64" s="26">
        <f t="shared" si="4"/>
        <v>120764.4314</v>
      </c>
      <c r="L64" s="6">
        <f t="shared" si="5"/>
        <v>0.009964920561264658</v>
      </c>
    </row>
    <row r="65" spans="2:12" ht="12.75">
      <c r="B65" s="29">
        <v>33177</v>
      </c>
      <c r="C65" s="31">
        <v>6670.6633</v>
      </c>
      <c r="D65" s="6">
        <f t="shared" si="0"/>
        <v>0.0011190488749062925</v>
      </c>
      <c r="E65" s="31">
        <v>6670.6633</v>
      </c>
      <c r="F65" s="6">
        <f t="shared" si="1"/>
        <v>0.0021683632650731054</v>
      </c>
      <c r="G65" s="31">
        <v>0</v>
      </c>
      <c r="H65" s="6">
        <f t="shared" si="2"/>
        <v>0</v>
      </c>
      <c r="I65" s="31">
        <v>21063.86</v>
      </c>
      <c r="J65" s="6">
        <f t="shared" si="3"/>
        <v>0.007851259245763452</v>
      </c>
      <c r="K65" s="26">
        <f t="shared" si="4"/>
        <v>34405.1866</v>
      </c>
      <c r="L65" s="6">
        <f t="shared" si="5"/>
        <v>0.002838956366456153</v>
      </c>
    </row>
    <row r="66" spans="2:12" ht="12.75">
      <c r="B66" s="29">
        <v>33178</v>
      </c>
      <c r="C66" s="31">
        <v>101120.204</v>
      </c>
      <c r="D66" s="6">
        <f t="shared" si="0"/>
        <v>0.01696359798530002</v>
      </c>
      <c r="E66" s="31">
        <v>101120.204</v>
      </c>
      <c r="F66" s="6">
        <f t="shared" si="1"/>
        <v>0.03287009489900329</v>
      </c>
      <c r="G66" s="31">
        <v>15834.21</v>
      </c>
      <c r="H66" s="6">
        <f t="shared" si="2"/>
        <v>0.039712452949305234</v>
      </c>
      <c r="I66" s="31">
        <v>57806.13</v>
      </c>
      <c r="J66" s="6">
        <f t="shared" si="3"/>
        <v>0.02154642656304704</v>
      </c>
      <c r="K66" s="26">
        <f t="shared" si="4"/>
        <v>275880.74799999996</v>
      </c>
      <c r="L66" s="6">
        <f t="shared" si="5"/>
        <v>0.02276439930476312</v>
      </c>
    </row>
    <row r="67" spans="2:12" ht="12.75">
      <c r="B67" s="29">
        <v>33179</v>
      </c>
      <c r="C67" s="31">
        <v>11351.0311</v>
      </c>
      <c r="D67" s="6">
        <f t="shared" si="0"/>
        <v>0.0019042122215164623</v>
      </c>
      <c r="E67" s="31">
        <v>11351.0311</v>
      </c>
      <c r="F67" s="6">
        <f t="shared" si="1"/>
        <v>0.0036897618349201284</v>
      </c>
      <c r="G67" s="31">
        <v>0</v>
      </c>
      <c r="H67" s="6">
        <f t="shared" si="2"/>
        <v>0</v>
      </c>
      <c r="I67" s="31">
        <v>303.83</v>
      </c>
      <c r="J67" s="6">
        <f t="shared" si="3"/>
        <v>0.00011324838356504028</v>
      </c>
      <c r="K67" s="26">
        <f t="shared" si="4"/>
        <v>23005.892200000002</v>
      </c>
      <c r="L67" s="6">
        <f t="shared" si="5"/>
        <v>0.0018983394825474933</v>
      </c>
    </row>
    <row r="68" spans="2:12" ht="12.75">
      <c r="B68" s="29">
        <v>33180</v>
      </c>
      <c r="C68" s="31">
        <v>160162.2087</v>
      </c>
      <c r="D68" s="6">
        <f aca="true" t="shared" si="6" ref="D68:D89">+C68/$C$90</f>
        <v>0.02686829350961872</v>
      </c>
      <c r="E68" s="31">
        <v>160162.2087</v>
      </c>
      <c r="F68" s="6">
        <f aca="true" t="shared" si="7" ref="F68:F89">+E68/$E$90</f>
        <v>0.052062266401311556</v>
      </c>
      <c r="G68" s="31">
        <v>25824.25</v>
      </c>
      <c r="H68" s="6">
        <f aca="true" t="shared" si="8" ref="H68:H89">+G68/$G$90</f>
        <v>0.06476763369161428</v>
      </c>
      <c r="I68" s="31">
        <v>96715.17</v>
      </c>
      <c r="J68" s="6">
        <f aca="true" t="shared" si="9" ref="J68:J89">+I68/$I$90</f>
        <v>0.03604922709646209</v>
      </c>
      <c r="K68" s="26">
        <f aca="true" t="shared" si="10" ref="K68:K89">+C68+E68+G68+I68</f>
        <v>442863.83739999996</v>
      </c>
      <c r="L68" s="6">
        <f aca="true" t="shared" si="11" ref="L68:L89">+K68/$K$90</f>
        <v>0.036543069080751105</v>
      </c>
    </row>
    <row r="69" spans="2:12" ht="12.75">
      <c r="B69" s="29">
        <v>33181</v>
      </c>
      <c r="C69" s="31">
        <v>12213.8668</v>
      </c>
      <c r="D69" s="6">
        <f t="shared" si="6"/>
        <v>0.002048958744596706</v>
      </c>
      <c r="E69" s="31">
        <v>12213.8668</v>
      </c>
      <c r="F69" s="6">
        <f t="shared" si="7"/>
        <v>0.003970234878084162</v>
      </c>
      <c r="G69" s="31">
        <v>0</v>
      </c>
      <c r="H69" s="6">
        <f t="shared" si="8"/>
        <v>0</v>
      </c>
      <c r="I69" s="31">
        <v>35823.54</v>
      </c>
      <c r="J69" s="6">
        <f t="shared" si="9"/>
        <v>0.01335272355783683</v>
      </c>
      <c r="K69" s="26">
        <f t="shared" si="10"/>
        <v>60251.2736</v>
      </c>
      <c r="L69" s="6">
        <f t="shared" si="11"/>
        <v>0.004971655546080122</v>
      </c>
    </row>
    <row r="70" spans="2:12" ht="12.75">
      <c r="B70" s="29">
        <v>33182</v>
      </c>
      <c r="C70" s="31">
        <v>983.1957</v>
      </c>
      <c r="D70" s="6">
        <f t="shared" si="6"/>
        <v>0.00016493772694204257</v>
      </c>
      <c r="E70" s="31">
        <v>983.1957</v>
      </c>
      <c r="F70" s="6">
        <f t="shared" si="7"/>
        <v>0.0003195972188039887</v>
      </c>
      <c r="G70" s="31">
        <v>0</v>
      </c>
      <c r="H70" s="6">
        <f t="shared" si="8"/>
        <v>0</v>
      </c>
      <c r="I70" s="31">
        <v>9622.37</v>
      </c>
      <c r="J70" s="6">
        <f t="shared" si="9"/>
        <v>0.003586603852696366</v>
      </c>
      <c r="K70" s="26">
        <f t="shared" si="10"/>
        <v>11588.761400000001</v>
      </c>
      <c r="L70" s="6">
        <f t="shared" si="11"/>
        <v>0.000956250821667432</v>
      </c>
    </row>
    <row r="71" spans="2:12" ht="12.75">
      <c r="B71" s="29">
        <v>33183</v>
      </c>
      <c r="C71" s="31">
        <v>11399.6878</v>
      </c>
      <c r="D71" s="6">
        <f t="shared" si="6"/>
        <v>0.001912374711953006</v>
      </c>
      <c r="E71" s="31">
        <v>11399.6878</v>
      </c>
      <c r="F71" s="6">
        <f t="shared" si="7"/>
        <v>0.0037055781632423334</v>
      </c>
      <c r="G71" s="31">
        <v>0</v>
      </c>
      <c r="H71" s="6">
        <f t="shared" si="8"/>
        <v>0</v>
      </c>
      <c r="I71" s="31">
        <v>29313.2</v>
      </c>
      <c r="J71" s="6">
        <f t="shared" si="9"/>
        <v>0.010926085367207778</v>
      </c>
      <c r="K71" s="26">
        <f t="shared" si="10"/>
        <v>52112.5756</v>
      </c>
      <c r="L71" s="6">
        <f t="shared" si="11"/>
        <v>0.004300087948717812</v>
      </c>
    </row>
    <row r="72" spans="2:12" ht="12.75">
      <c r="B72" s="29">
        <v>33184</v>
      </c>
      <c r="C72" s="31">
        <v>599.0436</v>
      </c>
      <c r="D72" s="6">
        <f t="shared" si="6"/>
        <v>0.00010049361457050531</v>
      </c>
      <c r="E72" s="31">
        <v>599.0436</v>
      </c>
      <c r="F72" s="6">
        <f t="shared" si="7"/>
        <v>0.00019472488386831742</v>
      </c>
      <c r="G72" s="31">
        <v>0</v>
      </c>
      <c r="H72" s="6">
        <f t="shared" si="8"/>
        <v>0</v>
      </c>
      <c r="I72" s="31">
        <v>7985.17</v>
      </c>
      <c r="J72" s="6">
        <f t="shared" si="9"/>
        <v>0.0029763604482508405</v>
      </c>
      <c r="K72" s="26">
        <f t="shared" si="10"/>
        <v>9183.2572</v>
      </c>
      <c r="L72" s="6">
        <f t="shared" si="11"/>
        <v>0.0007577597760433103</v>
      </c>
    </row>
    <row r="73" spans="2:12" ht="12.75">
      <c r="B73" s="29">
        <v>33185</v>
      </c>
      <c r="C73" s="31">
        <v>1634.267</v>
      </c>
      <c r="D73" s="6">
        <f t="shared" si="6"/>
        <v>0.0002741593399934429</v>
      </c>
      <c r="E73" s="31">
        <v>1634.267</v>
      </c>
      <c r="F73" s="6">
        <f t="shared" si="7"/>
        <v>0.0005312342069672784</v>
      </c>
      <c r="G73" s="31">
        <v>0</v>
      </c>
      <c r="H73" s="6">
        <f t="shared" si="8"/>
        <v>0</v>
      </c>
      <c r="I73" s="31">
        <v>1814.47</v>
      </c>
      <c r="J73" s="6">
        <f t="shared" si="9"/>
        <v>0.0006763183178990181</v>
      </c>
      <c r="K73" s="26">
        <f t="shared" si="10"/>
        <v>5083.004</v>
      </c>
      <c r="L73" s="6">
        <f t="shared" si="11"/>
        <v>0.00041942590616619673</v>
      </c>
    </row>
    <row r="74" spans="2:12" ht="12.75">
      <c r="B74" s="29">
        <v>33186</v>
      </c>
      <c r="C74" s="31">
        <v>26137.8374</v>
      </c>
      <c r="D74" s="6">
        <f t="shared" si="6"/>
        <v>0.004384798965187407</v>
      </c>
      <c r="E74" s="31">
        <v>26137.8374</v>
      </c>
      <c r="F74" s="6">
        <f t="shared" si="7"/>
        <v>0.008496355444384956</v>
      </c>
      <c r="G74" s="31">
        <v>169.99</v>
      </c>
      <c r="H74" s="6">
        <f t="shared" si="8"/>
        <v>0.0004263376497376502</v>
      </c>
      <c r="I74" s="31">
        <v>80314.56</v>
      </c>
      <c r="J74" s="6">
        <f t="shared" si="9"/>
        <v>0.029936129074605675</v>
      </c>
      <c r="K74" s="26">
        <f t="shared" si="10"/>
        <v>132760.2248</v>
      </c>
      <c r="L74" s="6">
        <f t="shared" si="11"/>
        <v>0.010954757775041684</v>
      </c>
    </row>
    <row r="75" spans="2:12" ht="12.75">
      <c r="B75" s="29">
        <v>33187</v>
      </c>
      <c r="C75" s="31">
        <v>12126.308</v>
      </c>
      <c r="D75" s="6">
        <f t="shared" si="6"/>
        <v>0.002034270163833209</v>
      </c>
      <c r="E75" s="31">
        <v>12126.308</v>
      </c>
      <c r="F75" s="6">
        <f t="shared" si="7"/>
        <v>0.0039417730479909124</v>
      </c>
      <c r="G75" s="31">
        <v>0</v>
      </c>
      <c r="H75" s="6">
        <f t="shared" si="8"/>
        <v>0</v>
      </c>
      <c r="I75" s="31">
        <v>1069.97</v>
      </c>
      <c r="J75" s="6">
        <f t="shared" si="9"/>
        <v>0.00039881635441887296</v>
      </c>
      <c r="K75" s="26">
        <f t="shared" si="10"/>
        <v>25322.586000000003</v>
      </c>
      <c r="L75" s="6">
        <f t="shared" si="11"/>
        <v>0.0020895023060224717</v>
      </c>
    </row>
    <row r="76" spans="2:12" ht="12.75">
      <c r="B76" s="29">
        <v>33189</v>
      </c>
      <c r="C76" s="31">
        <v>7832.9482</v>
      </c>
      <c r="D76" s="6">
        <f t="shared" si="6"/>
        <v>0.001314030026130875</v>
      </c>
      <c r="E76" s="31">
        <v>7832.9482</v>
      </c>
      <c r="F76" s="6">
        <f t="shared" si="7"/>
        <v>0.0025461751508430207</v>
      </c>
      <c r="G76" s="31">
        <v>0</v>
      </c>
      <c r="H76" s="6">
        <f t="shared" si="8"/>
        <v>0</v>
      </c>
      <c r="I76" s="31">
        <v>23531.39</v>
      </c>
      <c r="J76" s="6">
        <f t="shared" si="9"/>
        <v>0.008770996545892615</v>
      </c>
      <c r="K76" s="26">
        <f t="shared" si="10"/>
        <v>39197.2864</v>
      </c>
      <c r="L76" s="6">
        <f t="shared" si="11"/>
        <v>0.0032343782077637433</v>
      </c>
    </row>
    <row r="77" spans="2:12" ht="12.75">
      <c r="B77" s="29">
        <v>33190</v>
      </c>
      <c r="C77" s="31">
        <v>799.4226</v>
      </c>
      <c r="D77" s="6">
        <f t="shared" si="6"/>
        <v>0.0001341085467624581</v>
      </c>
      <c r="E77" s="31">
        <v>799.4226</v>
      </c>
      <c r="F77" s="6">
        <f t="shared" si="7"/>
        <v>0.0002598600050926316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1598.8452</v>
      </c>
      <c r="L77" s="6">
        <f t="shared" si="11"/>
        <v>0.00013192928764751594</v>
      </c>
    </row>
    <row r="78" spans="2:12" ht="12.75">
      <c r="B78" s="29">
        <v>33193</v>
      </c>
      <c r="C78" s="31">
        <v>1396.1925</v>
      </c>
      <c r="D78" s="6">
        <f t="shared" si="6"/>
        <v>0.00023422073278344058</v>
      </c>
      <c r="E78" s="31">
        <v>1396.1925</v>
      </c>
      <c r="F78" s="6">
        <f t="shared" si="7"/>
        <v>0.00045384580090717237</v>
      </c>
      <c r="G78" s="31">
        <v>0</v>
      </c>
      <c r="H78" s="6">
        <f t="shared" si="8"/>
        <v>0</v>
      </c>
      <c r="I78" s="31">
        <v>2993.66</v>
      </c>
      <c r="J78" s="6">
        <f t="shared" si="9"/>
        <v>0.0011158448999220567</v>
      </c>
      <c r="K78" s="26">
        <f t="shared" si="10"/>
        <v>5786.045</v>
      </c>
      <c r="L78" s="6">
        <f t="shared" si="11"/>
        <v>0.00047743758754535546</v>
      </c>
    </row>
    <row r="79" spans="2:12" ht="12.75">
      <c r="B79" s="29">
        <v>33194</v>
      </c>
      <c r="C79" s="31">
        <v>653.5764</v>
      </c>
      <c r="D79" s="6">
        <f t="shared" si="6"/>
        <v>0.00010964186051562594</v>
      </c>
      <c r="E79" s="31">
        <v>653.5764</v>
      </c>
      <c r="F79" s="6">
        <f t="shared" si="7"/>
        <v>0.00021245129501270524</v>
      </c>
      <c r="G79" s="31">
        <v>0</v>
      </c>
      <c r="H79" s="6">
        <f t="shared" si="8"/>
        <v>0</v>
      </c>
      <c r="I79" s="31">
        <v>2706.19</v>
      </c>
      <c r="J79" s="6">
        <f t="shared" si="9"/>
        <v>0.0010086944775692867</v>
      </c>
      <c r="K79" s="26">
        <f t="shared" si="10"/>
        <v>4013.3428000000004</v>
      </c>
      <c r="L79" s="6">
        <f t="shared" si="11"/>
        <v>0.00033116242691242845</v>
      </c>
    </row>
    <row r="80" spans="2:12" ht="12.75">
      <c r="B80" s="36">
        <v>33196</v>
      </c>
      <c r="C80" s="37">
        <v>9843.0919</v>
      </c>
      <c r="D80" s="6">
        <f t="shared" si="6"/>
        <v>0.0016512452241884612</v>
      </c>
      <c r="E80" s="37">
        <v>9843.0919</v>
      </c>
      <c r="F80" s="6">
        <f t="shared" si="7"/>
        <v>0.0031995916943819715</v>
      </c>
      <c r="G80" s="37">
        <v>0</v>
      </c>
      <c r="H80" s="6">
        <f t="shared" si="8"/>
        <v>0</v>
      </c>
      <c r="I80" s="37">
        <v>32310.88</v>
      </c>
      <c r="J80" s="6">
        <f t="shared" si="9"/>
        <v>0.012043428665911822</v>
      </c>
      <c r="K80" s="39">
        <f t="shared" si="10"/>
        <v>51997.0638</v>
      </c>
      <c r="L80" s="6">
        <f t="shared" si="11"/>
        <v>0.004290556450928732</v>
      </c>
    </row>
    <row r="81" spans="2:12" ht="12.75">
      <c r="B81" s="36">
        <v>33299</v>
      </c>
      <c r="C81" s="37">
        <v>17.115</v>
      </c>
      <c r="D81" s="6">
        <f t="shared" si="6"/>
        <v>2.871156979849544E-06</v>
      </c>
      <c r="E81" s="37">
        <v>17.115</v>
      </c>
      <c r="F81" s="6">
        <f t="shared" si="7"/>
        <v>5.5633953645548545E-06</v>
      </c>
      <c r="G81" s="37">
        <v>0</v>
      </c>
      <c r="H81" s="6">
        <f t="shared" si="8"/>
        <v>0</v>
      </c>
      <c r="I81" s="37">
        <v>2074.64</v>
      </c>
      <c r="J81" s="6">
        <f t="shared" si="9"/>
        <v>0.0007732930470308238</v>
      </c>
      <c r="K81" s="39">
        <f t="shared" si="10"/>
        <v>2108.87</v>
      </c>
      <c r="L81" s="6">
        <f t="shared" si="11"/>
        <v>0.0001740141677513351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8">
        <f aca="true" t="shared" si="12" ref="C90:J90">SUM(C2:C89)</f>
        <v>5961011.578300002</v>
      </c>
      <c r="D90" s="10">
        <f t="shared" si="12"/>
        <v>0.9999999999999997</v>
      </c>
      <c r="E90" s="48">
        <f t="shared" si="12"/>
        <v>3076358.7483000006</v>
      </c>
      <c r="F90" s="10">
        <f t="shared" si="12"/>
        <v>0.9999999999999999</v>
      </c>
      <c r="G90" s="4">
        <f t="shared" si="12"/>
        <v>398721.5300000001</v>
      </c>
      <c r="H90" s="10">
        <f t="shared" si="12"/>
        <v>1</v>
      </c>
      <c r="I90" s="4">
        <f>SUM(I2:I89)</f>
        <v>2682863.900000001</v>
      </c>
      <c r="J90" s="7">
        <f t="shared" si="12"/>
        <v>0.9999999999999996</v>
      </c>
      <c r="K90" s="4">
        <f>SUM(K2:K89)</f>
        <v>12118955.756599996</v>
      </c>
      <c r="L90" s="10"/>
      <c r="M90" s="23"/>
      <c r="O90" s="13"/>
      <c r="P90" s="13"/>
      <c r="Q90" s="14"/>
      <c r="S90" s="13"/>
      <c r="T90" s="13"/>
      <c r="U90" s="14"/>
    </row>
    <row r="91" spans="3:11" ht="12.75">
      <c r="C91" s="48">
        <f>+C90-C92</f>
        <v>-0.0016999980434775352</v>
      </c>
      <c r="E91" s="48">
        <f>+E90-E92</f>
        <v>-0.0016999994404613972</v>
      </c>
      <c r="F91" s="10"/>
      <c r="G91" s="4">
        <f>+G90-G92</f>
        <v>0</v>
      </c>
      <c r="I91" s="4">
        <f>+I90-I92</f>
        <v>0</v>
      </c>
      <c r="K91" s="4">
        <f>+K90-K92</f>
        <v>-0.0034000035375356674</v>
      </c>
    </row>
    <row r="92" spans="3:11" ht="12.75">
      <c r="C92" s="16">
        <v>5961011.58</v>
      </c>
      <c r="E92" s="9">
        <v>3076358.75</v>
      </c>
      <c r="F92" s="10"/>
      <c r="G92" s="9">
        <v>398721.53</v>
      </c>
      <c r="I92" s="9">
        <v>2682863.9</v>
      </c>
      <c r="K92" s="4">
        <f>+SUM(I92,G92,E92,C92)</f>
        <v>12118955.76</v>
      </c>
    </row>
    <row r="94" spans="3:12" ht="12.75">
      <c r="C94" s="16"/>
      <c r="D94" s="13"/>
      <c r="E94" s="16"/>
      <c r="G94" s="13"/>
      <c r="H94" s="13"/>
      <c r="I94" s="14"/>
      <c r="K94" s="13"/>
      <c r="L94" s="13"/>
    </row>
    <row r="103" spans="3:12" ht="12.75">
      <c r="C103" s="48">
        <f>+C92</f>
        <v>5961011.58</v>
      </c>
      <c r="E103" s="48">
        <f>+E92</f>
        <v>3076358.75</v>
      </c>
      <c r="F103" s="10"/>
      <c r="G103" s="4">
        <f>+G92</f>
        <v>398721.53</v>
      </c>
      <c r="I103" s="4">
        <f>+I92</f>
        <v>2682863.9</v>
      </c>
      <c r="K103" s="4">
        <f>SUM(C103:I103)</f>
        <v>12118955.76</v>
      </c>
      <c r="L103" s="4"/>
    </row>
    <row r="104" spans="6:12" ht="12.75">
      <c r="F104" s="10"/>
      <c r="G104" s="4"/>
      <c r="I104" s="4"/>
      <c r="K104" s="4"/>
      <c r="L104" s="4"/>
    </row>
    <row r="105" spans="6:12" ht="12.75">
      <c r="F105" s="10"/>
      <c r="G105" s="4"/>
      <c r="I105" s="4"/>
      <c r="K105" s="4">
        <f>SUM(K101:K102)</f>
        <v>0</v>
      </c>
      <c r="L105" s="4"/>
    </row>
    <row r="106" ht="12.75">
      <c r="J10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5"/>
  <sheetViews>
    <sheetView zoomScalePageLayoutView="0" workbookViewId="0" topLeftCell="A1">
      <selection activeCell="L39" sqref="L39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3:10" ht="12.75">
      <c r="C1" s="42">
        <f>+SUM(Dec2020!C1)+1</f>
        <v>2021</v>
      </c>
      <c r="D1" s="5">
        <f>+DATE(C1,3,1)</f>
        <v>44256</v>
      </c>
      <c r="F1" t="s">
        <v>157</v>
      </c>
      <c r="J1"/>
    </row>
    <row r="2" spans="2:12" ht="12.75">
      <c r="B2" s="28" t="s">
        <v>150</v>
      </c>
      <c r="C2" s="30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1:12" ht="12.75">
      <c r="A3" s="2"/>
      <c r="B3" s="29">
        <v>33010</v>
      </c>
      <c r="C3" s="31">
        <v>33824.8686</v>
      </c>
      <c r="D3" s="6">
        <f>+C3/$C$90</f>
        <v>0.004470290124067821</v>
      </c>
      <c r="E3" s="73">
        <v>33824.8686</v>
      </c>
      <c r="F3" s="6">
        <f>+E3/$E$90</f>
        <v>0.009503815643309425</v>
      </c>
      <c r="G3" s="31">
        <v>1323.57</v>
      </c>
      <c r="H3" s="6">
        <f>+G3/$G$90</f>
        <v>0.0031555321372699037</v>
      </c>
      <c r="I3" s="31">
        <v>4118.16</v>
      </c>
      <c r="J3" s="6">
        <f>+I3/$I$90</f>
        <v>0.0017067347915012687</v>
      </c>
      <c r="K3" s="26">
        <f>+C3+E3+G3+I3</f>
        <v>73091.46720000001</v>
      </c>
      <c r="L3" s="6">
        <f>+K3/$K$90</f>
        <v>0.005236525313720391</v>
      </c>
    </row>
    <row r="4" spans="1:12" ht="12.75">
      <c r="A4" s="2"/>
      <c r="B4" s="29">
        <v>33012</v>
      </c>
      <c r="C4" s="31">
        <v>555.6261</v>
      </c>
      <c r="D4" s="6">
        <f aca="true" t="shared" si="0" ref="D4:D67">+C4/$C$90</f>
        <v>7.34314712904552E-05</v>
      </c>
      <c r="E4" s="73">
        <v>555.6261</v>
      </c>
      <c r="F4" s="6">
        <f aca="true" t="shared" si="1" ref="F4:F67">+E4/$E$90</f>
        <v>0.0001561149603700458</v>
      </c>
      <c r="G4" s="31">
        <v>0</v>
      </c>
      <c r="H4" s="6">
        <f aca="true" t="shared" si="2" ref="H4:H67">+G4/$G$90</f>
        <v>0</v>
      </c>
      <c r="I4" s="31">
        <v>52976.81</v>
      </c>
      <c r="J4" s="6">
        <f aca="true" t="shared" si="3" ref="J4:J67">+I4/$I$90</f>
        <v>0.0219557678112925</v>
      </c>
      <c r="K4" s="26">
        <f aca="true" t="shared" si="4" ref="K4:K67">+C4+E4+G4+I4</f>
        <v>54088.0622</v>
      </c>
      <c r="L4" s="6">
        <f aca="true" t="shared" si="5" ref="L4:L67">+K4/$K$90</f>
        <v>0.003875055703908253</v>
      </c>
    </row>
    <row r="5" spans="1:12" ht="12.75">
      <c r="A5" s="2"/>
      <c r="B5" s="29">
        <v>33013</v>
      </c>
      <c r="C5" s="31">
        <v>524.5005</v>
      </c>
      <c r="D5" s="6">
        <f t="shared" si="0"/>
        <v>6.931791614465087E-05</v>
      </c>
      <c r="E5" s="73">
        <v>524.5005</v>
      </c>
      <c r="F5" s="6">
        <f t="shared" si="1"/>
        <v>0.00014736956160189238</v>
      </c>
      <c r="G5" s="31">
        <v>0</v>
      </c>
      <c r="H5" s="6">
        <f t="shared" si="2"/>
        <v>0</v>
      </c>
      <c r="I5" s="31">
        <v>3675.55</v>
      </c>
      <c r="J5" s="6">
        <f t="shared" si="3"/>
        <v>0.0015232990128849992</v>
      </c>
      <c r="K5" s="26">
        <f t="shared" si="4"/>
        <v>4724.551</v>
      </c>
      <c r="L5" s="6">
        <f t="shared" si="5"/>
        <v>0.0003384831616495856</v>
      </c>
    </row>
    <row r="6" spans="1:12" ht="12.75">
      <c r="A6" s="2"/>
      <c r="B6" s="29">
        <v>33014</v>
      </c>
      <c r="C6" s="31">
        <v>9795.846</v>
      </c>
      <c r="D6" s="6">
        <f t="shared" si="0"/>
        <v>0.001294617701210797</v>
      </c>
      <c r="E6" s="73">
        <v>9795.846</v>
      </c>
      <c r="F6" s="6">
        <f t="shared" si="1"/>
        <v>0.0027523511046026665</v>
      </c>
      <c r="G6" s="31">
        <v>2969.74</v>
      </c>
      <c r="H6" s="6">
        <f t="shared" si="2"/>
        <v>0.007080177103844847</v>
      </c>
      <c r="I6" s="31">
        <v>37911.33</v>
      </c>
      <c r="J6" s="6">
        <f t="shared" si="3"/>
        <v>0.015712013594198816</v>
      </c>
      <c r="K6" s="26">
        <f t="shared" si="4"/>
        <v>60472.762</v>
      </c>
      <c r="L6" s="6">
        <f t="shared" si="5"/>
        <v>0.004332477663050503</v>
      </c>
    </row>
    <row r="7" spans="1:12" ht="12.75">
      <c r="A7" s="2"/>
      <c r="B7" s="29">
        <v>33015</v>
      </c>
      <c r="C7" s="31">
        <v>278.55</v>
      </c>
      <c r="D7" s="6">
        <f t="shared" si="0"/>
        <v>3.681313085896486E-05</v>
      </c>
      <c r="E7" s="73">
        <v>278.55</v>
      </c>
      <c r="F7" s="6">
        <f t="shared" si="1"/>
        <v>7.826454194840066E-05</v>
      </c>
      <c r="G7" s="31">
        <v>0</v>
      </c>
      <c r="H7" s="6">
        <f t="shared" si="2"/>
        <v>0</v>
      </c>
      <c r="I7" s="31">
        <v>12860.89</v>
      </c>
      <c r="J7" s="6">
        <f t="shared" si="3"/>
        <v>0.005330081495782279</v>
      </c>
      <c r="K7" s="26">
        <f t="shared" si="4"/>
        <v>13417.99</v>
      </c>
      <c r="L7" s="6">
        <f t="shared" si="5"/>
        <v>0.0009613111760636138</v>
      </c>
    </row>
    <row r="8" spans="1:12" ht="12.75">
      <c r="A8" s="2"/>
      <c r="B8" s="29">
        <v>33016</v>
      </c>
      <c r="C8" s="31">
        <v>33732.782</v>
      </c>
      <c r="D8" s="6">
        <f t="shared" si="0"/>
        <v>0.004458119971290376</v>
      </c>
      <c r="E8" s="73">
        <v>33732.782</v>
      </c>
      <c r="F8" s="6">
        <f t="shared" si="1"/>
        <v>0.009477941956112923</v>
      </c>
      <c r="G8" s="31">
        <v>684.85</v>
      </c>
      <c r="H8" s="6">
        <f t="shared" si="2"/>
        <v>0.0016327554902342105</v>
      </c>
      <c r="I8" s="31">
        <v>28676.61</v>
      </c>
      <c r="J8" s="6">
        <f t="shared" si="3"/>
        <v>0.01188476600941032</v>
      </c>
      <c r="K8" s="26">
        <f t="shared" si="4"/>
        <v>96827.024</v>
      </c>
      <c r="L8" s="6">
        <f t="shared" si="5"/>
        <v>0.0069370226327624155</v>
      </c>
    </row>
    <row r="9" spans="1:12" ht="12.75">
      <c r="A9" s="2"/>
      <c r="B9" s="29">
        <v>33018</v>
      </c>
      <c r="C9" s="31">
        <v>2515.3518</v>
      </c>
      <c r="D9" s="6">
        <f t="shared" si="0"/>
        <v>0.0003324285584984125</v>
      </c>
      <c r="E9" s="73">
        <v>2515.3518</v>
      </c>
      <c r="F9" s="6">
        <f t="shared" si="1"/>
        <v>0.0007067415417917254</v>
      </c>
      <c r="G9" s="31">
        <v>0</v>
      </c>
      <c r="H9" s="6">
        <f t="shared" si="2"/>
        <v>0</v>
      </c>
      <c r="I9" s="31">
        <v>9320.93</v>
      </c>
      <c r="J9" s="6">
        <f t="shared" si="3"/>
        <v>0.0038629765526710766</v>
      </c>
      <c r="K9" s="26">
        <f t="shared" si="4"/>
        <v>14351.633600000001</v>
      </c>
      <c r="L9" s="6">
        <f t="shared" si="5"/>
        <v>0.0010282006302322537</v>
      </c>
    </row>
    <row r="10" spans="1:12" ht="12.75">
      <c r="A10" s="2"/>
      <c r="B10" s="29">
        <v>33030</v>
      </c>
      <c r="C10" s="31">
        <v>16680.5006</v>
      </c>
      <c r="D10" s="6">
        <f t="shared" si="0"/>
        <v>0.0022044927351672658</v>
      </c>
      <c r="E10" s="73">
        <v>16680.5006</v>
      </c>
      <c r="F10" s="6">
        <f t="shared" si="1"/>
        <v>0.004686741119831349</v>
      </c>
      <c r="G10" s="31">
        <v>0</v>
      </c>
      <c r="H10" s="6">
        <f t="shared" si="2"/>
        <v>0</v>
      </c>
      <c r="I10" s="31">
        <v>15482.7</v>
      </c>
      <c r="J10" s="6">
        <f t="shared" si="3"/>
        <v>0.006416667335989057</v>
      </c>
      <c r="K10" s="26">
        <f t="shared" si="4"/>
        <v>48843.701199999996</v>
      </c>
      <c r="L10" s="6">
        <f t="shared" si="5"/>
        <v>0.0034993315573995615</v>
      </c>
    </row>
    <row r="11" spans="1:12" ht="12.75">
      <c r="A11" s="2"/>
      <c r="B11" s="29">
        <v>33031</v>
      </c>
      <c r="C11" s="31">
        <v>552.2163</v>
      </c>
      <c r="D11" s="6">
        <f t="shared" si="0"/>
        <v>7.298083257710788E-05</v>
      </c>
      <c r="E11" s="73">
        <v>552.2163</v>
      </c>
      <c r="F11" s="6">
        <f t="shared" si="1"/>
        <v>0.00015515690459860207</v>
      </c>
      <c r="G11" s="31">
        <v>0</v>
      </c>
      <c r="H11" s="6">
        <f t="shared" si="2"/>
        <v>0</v>
      </c>
      <c r="I11" s="31">
        <v>3360.25</v>
      </c>
      <c r="J11" s="6">
        <f t="shared" si="3"/>
        <v>0.0013926257316719452</v>
      </c>
      <c r="K11" s="26">
        <f t="shared" si="4"/>
        <v>4464.6826</v>
      </c>
      <c r="L11" s="6">
        <f t="shared" si="5"/>
        <v>0.00031986529137052223</v>
      </c>
    </row>
    <row r="12" spans="1:12" ht="12.75">
      <c r="A12" s="2"/>
      <c r="B12" s="29">
        <v>33032</v>
      </c>
      <c r="C12" s="31">
        <v>2473.381</v>
      </c>
      <c r="D12" s="6">
        <f t="shared" si="0"/>
        <v>0.0003268817031666751</v>
      </c>
      <c r="E12" s="73">
        <v>2473.381</v>
      </c>
      <c r="F12" s="6">
        <f t="shared" si="1"/>
        <v>0.0006949489536129139</v>
      </c>
      <c r="G12" s="31">
        <v>0</v>
      </c>
      <c r="H12" s="6">
        <f t="shared" si="2"/>
        <v>0</v>
      </c>
      <c r="I12" s="31">
        <v>10439.48</v>
      </c>
      <c r="J12" s="6">
        <f t="shared" si="3"/>
        <v>0.004326549653530136</v>
      </c>
      <c r="K12" s="26">
        <f t="shared" si="4"/>
        <v>15386.241999999998</v>
      </c>
      <c r="L12" s="6">
        <f t="shared" si="5"/>
        <v>0.0011023235516064156</v>
      </c>
    </row>
    <row r="13" spans="1:12" ht="12.75">
      <c r="A13" s="2"/>
      <c r="B13" s="29">
        <v>33033</v>
      </c>
      <c r="C13" s="31">
        <v>34428.5885</v>
      </c>
      <c r="D13" s="6">
        <f t="shared" si="0"/>
        <v>0.004550077665553591</v>
      </c>
      <c r="E13" s="73">
        <v>34428.5885</v>
      </c>
      <c r="F13" s="6">
        <f t="shared" si="1"/>
        <v>0.009673443578827767</v>
      </c>
      <c r="G13" s="31">
        <v>422.95</v>
      </c>
      <c r="H13" s="6">
        <f t="shared" si="2"/>
        <v>0.0010083579391028097</v>
      </c>
      <c r="I13" s="31">
        <v>21832.61</v>
      </c>
      <c r="J13" s="6">
        <f t="shared" si="3"/>
        <v>0.009048331069283008</v>
      </c>
      <c r="K13" s="26">
        <f t="shared" si="4"/>
        <v>91112.737</v>
      </c>
      <c r="L13" s="6">
        <f t="shared" si="5"/>
        <v>0.006527631363553314</v>
      </c>
    </row>
    <row r="14" spans="1:12" ht="12.75">
      <c r="A14" s="2"/>
      <c r="B14" s="29">
        <v>33034</v>
      </c>
      <c r="C14" s="31">
        <v>53081.3615</v>
      </c>
      <c r="D14" s="6">
        <f t="shared" si="0"/>
        <v>0.007015225658127874</v>
      </c>
      <c r="E14" s="73">
        <v>53081.3615</v>
      </c>
      <c r="F14" s="6">
        <f t="shared" si="1"/>
        <v>0.014914336542074923</v>
      </c>
      <c r="G14" s="31">
        <v>172.4</v>
      </c>
      <c r="H14" s="6">
        <f t="shared" si="2"/>
        <v>0.00041101999929382763</v>
      </c>
      <c r="I14" s="31">
        <v>14145.63</v>
      </c>
      <c r="J14" s="6">
        <f t="shared" si="3"/>
        <v>0.005862530564306411</v>
      </c>
      <c r="K14" s="26">
        <f t="shared" si="4"/>
        <v>120480.753</v>
      </c>
      <c r="L14" s="6">
        <f t="shared" si="5"/>
        <v>0.008631657525416234</v>
      </c>
    </row>
    <row r="15" spans="1:12" ht="12.75">
      <c r="A15" s="2"/>
      <c r="B15" s="29">
        <v>33035</v>
      </c>
      <c r="C15" s="31">
        <v>381.7344</v>
      </c>
      <c r="D15" s="6">
        <f t="shared" si="0"/>
        <v>5.044996740466141E-05</v>
      </c>
      <c r="E15" s="73">
        <v>381.7344</v>
      </c>
      <c r="F15" s="6">
        <f t="shared" si="1"/>
        <v>0.00010725639189354715</v>
      </c>
      <c r="G15" s="31">
        <v>0</v>
      </c>
      <c r="H15" s="6">
        <f t="shared" si="2"/>
        <v>0</v>
      </c>
      <c r="I15" s="31">
        <v>2523.61</v>
      </c>
      <c r="J15" s="6">
        <f t="shared" si="3"/>
        <v>0.0010458877234445765</v>
      </c>
      <c r="K15" s="26">
        <f t="shared" si="4"/>
        <v>3287.0788000000002</v>
      </c>
      <c r="L15" s="6">
        <f t="shared" si="5"/>
        <v>0.0002354976853494281</v>
      </c>
    </row>
    <row r="16" spans="1:12" ht="12.75">
      <c r="A16" s="2"/>
      <c r="B16" s="29">
        <v>33054</v>
      </c>
      <c r="C16" s="31">
        <v>748.1235</v>
      </c>
      <c r="D16" s="6">
        <f t="shared" si="0"/>
        <v>9.887190200741986E-05</v>
      </c>
      <c r="E16" s="73">
        <v>748.1235</v>
      </c>
      <c r="F16" s="6">
        <f t="shared" si="1"/>
        <v>0.0002102011956500963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1496.247</v>
      </c>
      <c r="L16" s="6">
        <f t="shared" si="5"/>
        <v>0.00010719630609738523</v>
      </c>
    </row>
    <row r="17" spans="1:12" ht="12.75">
      <c r="A17" s="2"/>
      <c r="B17" s="29">
        <v>33055</v>
      </c>
      <c r="C17" s="31">
        <v>90.9906</v>
      </c>
      <c r="D17" s="6">
        <f t="shared" si="0"/>
        <v>1.2025305563581864E-05</v>
      </c>
      <c r="E17" s="73">
        <v>90.9906</v>
      </c>
      <c r="F17" s="6">
        <f t="shared" si="1"/>
        <v>2.5565742705475303E-05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181.9812</v>
      </c>
      <c r="L17" s="6">
        <f t="shared" si="5"/>
        <v>1.3037762093537686E-05</v>
      </c>
    </row>
    <row r="18" spans="1:12" ht="12.75">
      <c r="A18" s="2"/>
      <c r="B18" s="29">
        <v>33056</v>
      </c>
      <c r="C18" s="31">
        <v>11911.2967</v>
      </c>
      <c r="D18" s="6">
        <f t="shared" si="0"/>
        <v>0.0015741953836548423</v>
      </c>
      <c r="E18" s="73">
        <v>11911.2967</v>
      </c>
      <c r="F18" s="6">
        <f t="shared" si="1"/>
        <v>0.0033467319340764546</v>
      </c>
      <c r="G18" s="31">
        <v>107.89</v>
      </c>
      <c r="H18" s="6">
        <f t="shared" si="2"/>
        <v>0.0002572212745000642</v>
      </c>
      <c r="I18" s="31">
        <v>7143.84</v>
      </c>
      <c r="J18" s="6">
        <f t="shared" si="3"/>
        <v>0.0029607009618175164</v>
      </c>
      <c r="K18" s="26">
        <f t="shared" si="4"/>
        <v>31074.3234</v>
      </c>
      <c r="L18" s="6">
        <f t="shared" si="5"/>
        <v>0.0022262719209833275</v>
      </c>
    </row>
    <row r="19" spans="1:12" ht="12.75">
      <c r="A19" s="2"/>
      <c r="B19" s="29">
        <v>33109</v>
      </c>
      <c r="C19" s="31">
        <v>26013.505</v>
      </c>
      <c r="D19" s="6">
        <f t="shared" si="0"/>
        <v>0.0034379413522359964</v>
      </c>
      <c r="E19" s="73">
        <v>26013.505</v>
      </c>
      <c r="F19" s="6">
        <f t="shared" si="1"/>
        <v>0.007309047041096501</v>
      </c>
      <c r="G19" s="31">
        <v>16695.9</v>
      </c>
      <c r="H19" s="6">
        <f t="shared" si="2"/>
        <v>0.039804807460613795</v>
      </c>
      <c r="I19" s="31">
        <v>0</v>
      </c>
      <c r="J19" s="6">
        <f t="shared" si="3"/>
        <v>0</v>
      </c>
      <c r="K19" s="26">
        <f t="shared" si="4"/>
        <v>68722.91</v>
      </c>
      <c r="L19" s="6">
        <f t="shared" si="5"/>
        <v>0.004923546778214463</v>
      </c>
    </row>
    <row r="20" spans="1:12" ht="12.75">
      <c r="A20" s="2"/>
      <c r="B20" s="29">
        <v>33122</v>
      </c>
      <c r="C20" s="31">
        <v>50856.95</v>
      </c>
      <c r="D20" s="6">
        <f t="shared" si="0"/>
        <v>0.00672124773088434</v>
      </c>
      <c r="E20" s="73">
        <v>50856.95</v>
      </c>
      <c r="F20" s="6">
        <f t="shared" si="1"/>
        <v>0.014289340860322079</v>
      </c>
      <c r="G20" s="31">
        <v>4756.98</v>
      </c>
      <c r="H20" s="6">
        <f t="shared" si="2"/>
        <v>0.011341148006036845</v>
      </c>
      <c r="I20" s="31">
        <v>89373.13</v>
      </c>
      <c r="J20" s="6">
        <f t="shared" si="3"/>
        <v>0.037039898983129795</v>
      </c>
      <c r="K20" s="26">
        <f t="shared" si="4"/>
        <v>195844.01</v>
      </c>
      <c r="L20" s="6">
        <f t="shared" si="5"/>
        <v>0.014030941711695579</v>
      </c>
    </row>
    <row r="21" spans="1:12" ht="12.75">
      <c r="A21" s="2"/>
      <c r="B21" s="29">
        <v>33125</v>
      </c>
      <c r="C21" s="31">
        <v>11091.9853</v>
      </c>
      <c r="D21" s="6">
        <f t="shared" si="0"/>
        <v>0.001465915298275407</v>
      </c>
      <c r="E21" s="73">
        <v>11091.9853</v>
      </c>
      <c r="F21" s="6">
        <f t="shared" si="1"/>
        <v>0.003116528985111806</v>
      </c>
      <c r="G21" s="31">
        <v>0</v>
      </c>
      <c r="H21" s="6">
        <f t="shared" si="2"/>
        <v>0</v>
      </c>
      <c r="I21" s="31">
        <v>6291.26</v>
      </c>
      <c r="J21" s="6">
        <f t="shared" si="3"/>
        <v>0.0026073567623356724</v>
      </c>
      <c r="K21" s="26">
        <f t="shared" si="4"/>
        <v>28475.230600000003</v>
      </c>
      <c r="L21" s="6">
        <f t="shared" si="5"/>
        <v>0.002040063930347884</v>
      </c>
    </row>
    <row r="22" spans="1:12" ht="12.75">
      <c r="A22" s="2"/>
      <c r="B22" s="29">
        <v>33126</v>
      </c>
      <c r="C22" s="31">
        <v>217584.8601</v>
      </c>
      <c r="D22" s="6">
        <f t="shared" si="0"/>
        <v>0.028755986098692735</v>
      </c>
      <c r="E22" s="73">
        <v>217584.8601</v>
      </c>
      <c r="F22" s="6">
        <f t="shared" si="1"/>
        <v>0.06113509032717049</v>
      </c>
      <c r="G22" s="31">
        <v>17367.49</v>
      </c>
      <c r="H22" s="6">
        <f t="shared" si="2"/>
        <v>0.0414059496956819</v>
      </c>
      <c r="I22" s="31">
        <v>40497.94</v>
      </c>
      <c r="J22" s="6">
        <f t="shared" si="3"/>
        <v>0.01678401110741955</v>
      </c>
      <c r="K22" s="26">
        <f t="shared" si="4"/>
        <v>493035.1502</v>
      </c>
      <c r="L22" s="6">
        <f t="shared" si="5"/>
        <v>0.0353227420857716</v>
      </c>
    </row>
    <row r="23" spans="1:12" ht="12.75">
      <c r="A23" s="2"/>
      <c r="B23" s="29">
        <v>33127</v>
      </c>
      <c r="C23" s="31">
        <v>61291.346</v>
      </c>
      <c r="D23" s="6">
        <f t="shared" si="0"/>
        <v>0.008100256114952764</v>
      </c>
      <c r="E23" s="73">
        <v>61291.346</v>
      </c>
      <c r="F23" s="6">
        <f t="shared" si="1"/>
        <v>0.017221106157210335</v>
      </c>
      <c r="G23" s="31">
        <v>147.63</v>
      </c>
      <c r="H23" s="6">
        <f t="shared" si="2"/>
        <v>0.00035196567572939543</v>
      </c>
      <c r="I23" s="31">
        <v>74730.23</v>
      </c>
      <c r="J23" s="6">
        <f t="shared" si="3"/>
        <v>0.030971279289267985</v>
      </c>
      <c r="K23" s="26">
        <f t="shared" si="4"/>
        <v>197460.552</v>
      </c>
      <c r="L23" s="6">
        <f t="shared" si="5"/>
        <v>0.014146756367331498</v>
      </c>
    </row>
    <row r="24" spans="1:12" ht="12.75">
      <c r="A24" s="2"/>
      <c r="B24" s="29">
        <v>33128</v>
      </c>
      <c r="C24" s="31">
        <v>6638.7298</v>
      </c>
      <c r="D24" s="6">
        <f t="shared" si="0"/>
        <v>0.000877373645179356</v>
      </c>
      <c r="E24" s="73">
        <v>6638.7298</v>
      </c>
      <c r="F24" s="6">
        <f t="shared" si="1"/>
        <v>0.0018652922165363402</v>
      </c>
      <c r="G24" s="31">
        <v>0</v>
      </c>
      <c r="H24" s="6">
        <f t="shared" si="2"/>
        <v>0</v>
      </c>
      <c r="I24" s="31">
        <v>55051.33</v>
      </c>
      <c r="J24" s="6">
        <f t="shared" si="3"/>
        <v>0.022815534177743832</v>
      </c>
      <c r="K24" s="26">
        <f t="shared" si="4"/>
        <v>68328.7896</v>
      </c>
      <c r="L24" s="6">
        <f t="shared" si="5"/>
        <v>0.004895310630681587</v>
      </c>
    </row>
    <row r="25" spans="1:12" ht="12.75">
      <c r="A25" s="2"/>
      <c r="B25" s="29">
        <v>33129</v>
      </c>
      <c r="C25" s="31">
        <v>51729.1818</v>
      </c>
      <c r="D25" s="6">
        <f t="shared" si="0"/>
        <v>0.006836521769271526</v>
      </c>
      <c r="E25" s="73">
        <v>51729.1818</v>
      </c>
      <c r="F25" s="6">
        <f t="shared" si="1"/>
        <v>0.014534412920274794</v>
      </c>
      <c r="G25" s="31">
        <v>0</v>
      </c>
      <c r="H25" s="6">
        <f t="shared" si="2"/>
        <v>0</v>
      </c>
      <c r="I25" s="31">
        <v>5567.46</v>
      </c>
      <c r="J25" s="6">
        <f t="shared" si="3"/>
        <v>0.002307384288685154</v>
      </c>
      <c r="K25" s="26">
        <f t="shared" si="4"/>
        <v>109025.8236</v>
      </c>
      <c r="L25" s="6">
        <f t="shared" si="5"/>
        <v>0.007810986795057986</v>
      </c>
    </row>
    <row r="26" spans="1:12" ht="12.75">
      <c r="A26" s="2"/>
      <c r="B26" s="29">
        <v>33130</v>
      </c>
      <c r="C26" s="31">
        <v>98789.6926</v>
      </c>
      <c r="D26" s="6">
        <f t="shared" si="0"/>
        <v>0.013056032601689867</v>
      </c>
      <c r="E26" s="73">
        <v>98789.6926</v>
      </c>
      <c r="F26" s="6">
        <f t="shared" si="1"/>
        <v>0.02775706350946798</v>
      </c>
      <c r="G26" s="31">
        <v>14673.96</v>
      </c>
      <c r="H26" s="6">
        <f t="shared" si="2"/>
        <v>0.03498428671019521</v>
      </c>
      <c r="I26" s="31">
        <v>107176.34</v>
      </c>
      <c r="J26" s="6">
        <f t="shared" si="3"/>
        <v>0.044418281053618384</v>
      </c>
      <c r="K26" s="26">
        <f t="shared" si="4"/>
        <v>319429.68519999995</v>
      </c>
      <c r="L26" s="6">
        <f t="shared" si="5"/>
        <v>0.022885046594105517</v>
      </c>
    </row>
    <row r="27" spans="1:12" ht="12.75">
      <c r="A27" s="2"/>
      <c r="B27" s="29">
        <v>33131</v>
      </c>
      <c r="C27" s="31">
        <v>562833.6824</v>
      </c>
      <c r="D27" s="6">
        <f t="shared" si="0"/>
        <v>0.07438402441940144</v>
      </c>
      <c r="E27" s="73">
        <v>562833.6824</v>
      </c>
      <c r="F27" s="6">
        <f t="shared" si="1"/>
        <v>0.15814008381320271</v>
      </c>
      <c r="G27" s="31">
        <v>109295.58</v>
      </c>
      <c r="H27" s="6">
        <f t="shared" si="2"/>
        <v>0.2605723272298056</v>
      </c>
      <c r="I27" s="31">
        <v>161392.54</v>
      </c>
      <c r="J27" s="6">
        <f t="shared" si="3"/>
        <v>0.06688770302920727</v>
      </c>
      <c r="K27" s="26">
        <f t="shared" si="4"/>
        <v>1396355.4848000002</v>
      </c>
      <c r="L27" s="6">
        <f t="shared" si="5"/>
        <v>0.10003973272419832</v>
      </c>
    </row>
    <row r="28" spans="1:12" ht="12.75">
      <c r="A28" s="2"/>
      <c r="B28" s="29">
        <v>33132</v>
      </c>
      <c r="C28" s="31">
        <v>230249.9367</v>
      </c>
      <c r="D28" s="6">
        <f t="shared" si="0"/>
        <v>0.030429800933424792</v>
      </c>
      <c r="E28" s="73">
        <v>230249.9367</v>
      </c>
      <c r="F28" s="6">
        <f t="shared" si="1"/>
        <v>0.06469361274268083</v>
      </c>
      <c r="G28" s="31">
        <v>22523.83</v>
      </c>
      <c r="H28" s="6">
        <f t="shared" si="2"/>
        <v>0.05369921456319197</v>
      </c>
      <c r="I28" s="31">
        <v>70582.35</v>
      </c>
      <c r="J28" s="6">
        <f t="shared" si="3"/>
        <v>0.029252227308050095</v>
      </c>
      <c r="K28" s="26">
        <f t="shared" si="4"/>
        <v>553606.0534</v>
      </c>
      <c r="L28" s="6">
        <f t="shared" si="5"/>
        <v>0.03966225092356529</v>
      </c>
    </row>
    <row r="29" spans="1:12" ht="12.75">
      <c r="A29" s="2"/>
      <c r="B29" s="29">
        <v>33133</v>
      </c>
      <c r="C29" s="31">
        <v>128811.3384</v>
      </c>
      <c r="D29" s="6">
        <f t="shared" si="0"/>
        <v>0.017023689307620195</v>
      </c>
      <c r="E29" s="73">
        <v>128811.3384</v>
      </c>
      <c r="F29" s="6">
        <f t="shared" si="1"/>
        <v>0.03619228288507066</v>
      </c>
      <c r="G29" s="31">
        <v>26761.94</v>
      </c>
      <c r="H29" s="6">
        <f t="shared" si="2"/>
        <v>0.0638033211131175</v>
      </c>
      <c r="I29" s="31">
        <v>82004.57</v>
      </c>
      <c r="J29" s="6">
        <f t="shared" si="3"/>
        <v>0.03398606481562183</v>
      </c>
      <c r="K29" s="26">
        <f t="shared" si="4"/>
        <v>366389.18679999997</v>
      </c>
      <c r="L29" s="6">
        <f t="shared" si="5"/>
        <v>0.026249387580382685</v>
      </c>
    </row>
    <row r="30" spans="1:12" ht="12.75">
      <c r="A30" s="2"/>
      <c r="B30" s="29">
        <v>33134</v>
      </c>
      <c r="C30" s="31">
        <v>101879.4246</v>
      </c>
      <c r="D30" s="6">
        <f t="shared" si="0"/>
        <v>0.013464371170834119</v>
      </c>
      <c r="E30" s="73">
        <v>101879.4246</v>
      </c>
      <c r="F30" s="6">
        <f t="shared" si="1"/>
        <v>0.028625189374566946</v>
      </c>
      <c r="G30" s="31">
        <v>30226.47</v>
      </c>
      <c r="H30" s="6">
        <f t="shared" si="2"/>
        <v>0.07206313038314908</v>
      </c>
      <c r="I30" s="31">
        <v>126798.22</v>
      </c>
      <c r="J30" s="6">
        <f t="shared" si="3"/>
        <v>0.05255039473318958</v>
      </c>
      <c r="K30" s="26">
        <f t="shared" si="4"/>
        <v>360783.5392</v>
      </c>
      <c r="L30" s="6">
        <f t="shared" si="5"/>
        <v>0.025847779613246465</v>
      </c>
    </row>
    <row r="31" spans="1:12" ht="12.75">
      <c r="A31" s="2"/>
      <c r="B31" s="29">
        <v>33135</v>
      </c>
      <c r="C31" s="31">
        <v>21874.2746</v>
      </c>
      <c r="D31" s="6">
        <f t="shared" si="0"/>
        <v>0.002890901214484765</v>
      </c>
      <c r="E31" s="73">
        <v>21874.2746</v>
      </c>
      <c r="F31" s="6">
        <f t="shared" si="1"/>
        <v>0.006146042297693538</v>
      </c>
      <c r="G31" s="31">
        <v>0</v>
      </c>
      <c r="H31" s="6">
        <f t="shared" si="2"/>
        <v>0</v>
      </c>
      <c r="I31" s="31">
        <v>37728.05</v>
      </c>
      <c r="J31" s="6">
        <f t="shared" si="3"/>
        <v>0.015636054828005577</v>
      </c>
      <c r="K31" s="26">
        <f t="shared" si="4"/>
        <v>81476.5992</v>
      </c>
      <c r="L31" s="6">
        <f t="shared" si="5"/>
        <v>0.0058372651491479495</v>
      </c>
    </row>
    <row r="32" spans="1:12" ht="12.75">
      <c r="A32" s="2"/>
      <c r="B32" s="29">
        <v>33136</v>
      </c>
      <c r="C32" s="31">
        <v>15253.6825</v>
      </c>
      <c r="D32" s="6">
        <f t="shared" si="0"/>
        <v>0.0020159246453189815</v>
      </c>
      <c r="E32" s="73">
        <v>15253.6825</v>
      </c>
      <c r="F32" s="6">
        <f t="shared" si="1"/>
        <v>0.004285846253415312</v>
      </c>
      <c r="G32" s="31">
        <v>244.84</v>
      </c>
      <c r="H32" s="6">
        <f t="shared" si="2"/>
        <v>0.0005837246904124174</v>
      </c>
      <c r="I32" s="31">
        <v>10499.3</v>
      </c>
      <c r="J32" s="6">
        <f t="shared" si="3"/>
        <v>0.004351341520584258</v>
      </c>
      <c r="K32" s="26">
        <f t="shared" si="4"/>
        <v>41251.505000000005</v>
      </c>
      <c r="L32" s="6">
        <f t="shared" si="5"/>
        <v>0.002955400383063637</v>
      </c>
    </row>
    <row r="33" spans="1:12" ht="12.75">
      <c r="A33" s="2"/>
      <c r="B33" s="29">
        <v>33137</v>
      </c>
      <c r="C33" s="31">
        <v>85560.7082</v>
      </c>
      <c r="D33" s="6">
        <f t="shared" si="0"/>
        <v>0.011307691787299614</v>
      </c>
      <c r="E33" s="73">
        <v>85560.7082</v>
      </c>
      <c r="F33" s="6">
        <f t="shared" si="1"/>
        <v>0.024040099213978705</v>
      </c>
      <c r="G33" s="31">
        <v>698.98</v>
      </c>
      <c r="H33" s="6">
        <f t="shared" si="2"/>
        <v>0.001666442918250578</v>
      </c>
      <c r="I33" s="31">
        <v>111392.29</v>
      </c>
      <c r="J33" s="6">
        <f t="shared" si="3"/>
        <v>0.04616554404102775</v>
      </c>
      <c r="K33" s="26">
        <f t="shared" si="4"/>
        <v>283212.6864</v>
      </c>
      <c r="L33" s="6">
        <f t="shared" si="5"/>
        <v>0.020290335634422105</v>
      </c>
    </row>
    <row r="34" spans="1:12" ht="12.75">
      <c r="A34" s="2"/>
      <c r="B34" s="29">
        <v>33138</v>
      </c>
      <c r="C34" s="31">
        <v>77708.1535</v>
      </c>
      <c r="D34" s="6">
        <f t="shared" si="0"/>
        <v>0.01026989920518409</v>
      </c>
      <c r="E34" s="73">
        <v>77708.1535</v>
      </c>
      <c r="F34" s="6">
        <f t="shared" si="1"/>
        <v>0.021833757096871326</v>
      </c>
      <c r="G34" s="31">
        <v>7668.97</v>
      </c>
      <c r="H34" s="6">
        <f t="shared" si="2"/>
        <v>0.01828364294654516</v>
      </c>
      <c r="I34" s="31">
        <v>38344.91</v>
      </c>
      <c r="J34" s="6">
        <f t="shared" si="3"/>
        <v>0.015891706969613836</v>
      </c>
      <c r="K34" s="26">
        <f t="shared" si="4"/>
        <v>201430.187</v>
      </c>
      <c r="L34" s="6">
        <f t="shared" si="5"/>
        <v>0.014431154737757568</v>
      </c>
    </row>
    <row r="35" spans="1:12" ht="12.75">
      <c r="A35" s="2"/>
      <c r="B35" s="29">
        <v>33139</v>
      </c>
      <c r="C35" s="31">
        <v>2257197.77</v>
      </c>
      <c r="D35" s="6">
        <f t="shared" si="0"/>
        <v>0.2983109563151092</v>
      </c>
      <c r="E35" s="73">
        <v>1876.69</v>
      </c>
      <c r="F35" s="6">
        <f t="shared" si="1"/>
        <v>0.0005272959369202802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2259074.46</v>
      </c>
      <c r="L35" s="6">
        <f t="shared" si="5"/>
        <v>0.16184790165724325</v>
      </c>
    </row>
    <row r="36" spans="1:12" ht="12.75">
      <c r="A36" s="2"/>
      <c r="B36" s="29">
        <v>33140</v>
      </c>
      <c r="C36" s="31">
        <v>1603643.7285</v>
      </c>
      <c r="D36" s="6">
        <f t="shared" si="0"/>
        <v>0.21193734133343678</v>
      </c>
      <c r="E36" s="73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1603643.7285</v>
      </c>
      <c r="L36" s="6">
        <f t="shared" si="5"/>
        <v>0.11489057888933989</v>
      </c>
    </row>
    <row r="37" spans="1:12" ht="12.75">
      <c r="A37" s="2"/>
      <c r="B37" s="29">
        <v>33141</v>
      </c>
      <c r="C37" s="31">
        <v>176099.5474</v>
      </c>
      <c r="D37" s="6">
        <f t="shared" si="0"/>
        <v>0.023273292703789934</v>
      </c>
      <c r="E37" s="73">
        <v>27553.7559</v>
      </c>
      <c r="F37" s="6">
        <f t="shared" si="1"/>
        <v>0.007741813263225784</v>
      </c>
      <c r="G37" s="31">
        <v>12072.94</v>
      </c>
      <c r="H37" s="6">
        <f t="shared" si="2"/>
        <v>0.028783177437786682</v>
      </c>
      <c r="I37" s="31">
        <v>13738.33</v>
      </c>
      <c r="J37" s="6">
        <f t="shared" si="3"/>
        <v>0.005693728701198017</v>
      </c>
      <c r="K37" s="26">
        <f t="shared" si="4"/>
        <v>229464.5733</v>
      </c>
      <c r="L37" s="6">
        <f t="shared" si="5"/>
        <v>0.016439635058899157</v>
      </c>
    </row>
    <row r="38" spans="1:12" ht="12.75">
      <c r="A38" s="2"/>
      <c r="B38" s="29">
        <v>33142</v>
      </c>
      <c r="C38" s="31">
        <v>87689.9378</v>
      </c>
      <c r="D38" s="6">
        <f t="shared" si="0"/>
        <v>0.011589090487330422</v>
      </c>
      <c r="E38" s="73">
        <v>87689.9378</v>
      </c>
      <c r="F38" s="6">
        <f t="shared" si="1"/>
        <v>0.024638351518222024</v>
      </c>
      <c r="G38" s="31">
        <v>2927.17</v>
      </c>
      <c r="H38" s="6">
        <f t="shared" si="2"/>
        <v>0.006978685680585345</v>
      </c>
      <c r="I38" s="31">
        <v>19458.75</v>
      </c>
      <c r="J38" s="6">
        <f t="shared" si="3"/>
        <v>0.008064505901695251</v>
      </c>
      <c r="K38" s="26">
        <f t="shared" si="4"/>
        <v>197765.7956</v>
      </c>
      <c r="L38" s="6">
        <f t="shared" si="5"/>
        <v>0.014168625073754883</v>
      </c>
    </row>
    <row r="39" spans="1:12" ht="12.75">
      <c r="A39" s="2"/>
      <c r="B39" s="29">
        <v>33143</v>
      </c>
      <c r="C39" s="31">
        <v>17596.4758</v>
      </c>
      <c r="D39" s="6">
        <f t="shared" si="0"/>
        <v>0.002325547895465835</v>
      </c>
      <c r="E39" s="73">
        <v>17596.4758</v>
      </c>
      <c r="F39" s="6">
        <f t="shared" si="1"/>
        <v>0.004944103817602287</v>
      </c>
      <c r="G39" s="31">
        <v>0</v>
      </c>
      <c r="H39" s="6">
        <f t="shared" si="2"/>
        <v>0</v>
      </c>
      <c r="I39" s="31">
        <v>48110.78</v>
      </c>
      <c r="J39" s="6">
        <f t="shared" si="3"/>
        <v>0.019939084948681792</v>
      </c>
      <c r="K39" s="26">
        <f t="shared" si="4"/>
        <v>83303.7316</v>
      </c>
      <c r="L39" s="6">
        <f t="shared" si="5"/>
        <v>0.005968167228838569</v>
      </c>
    </row>
    <row r="40" spans="1:12" ht="12.75">
      <c r="A40" s="2"/>
      <c r="B40" s="29">
        <v>33144</v>
      </c>
      <c r="C40" s="31">
        <v>15542.091</v>
      </c>
      <c r="D40" s="6">
        <f t="shared" si="0"/>
        <v>0.002054040674223443</v>
      </c>
      <c r="E40" s="73">
        <v>15542.091</v>
      </c>
      <c r="F40" s="6">
        <f t="shared" si="1"/>
        <v>0.004366880750441071</v>
      </c>
      <c r="G40" s="31">
        <v>390.73</v>
      </c>
      <c r="H40" s="6">
        <f t="shared" si="2"/>
        <v>0.0009315420204412836</v>
      </c>
      <c r="I40" s="31">
        <v>21152.4</v>
      </c>
      <c r="J40" s="6">
        <f t="shared" si="3"/>
        <v>0.008766424083510947</v>
      </c>
      <c r="K40" s="26">
        <f t="shared" si="4"/>
        <v>52627.312000000005</v>
      </c>
      <c r="L40" s="6">
        <f t="shared" si="5"/>
        <v>0.003770402511239518</v>
      </c>
    </row>
    <row r="41" spans="1:12" ht="12.75">
      <c r="A41" s="2"/>
      <c r="B41" s="29">
        <v>33145</v>
      </c>
      <c r="C41" s="31">
        <v>23982.7724</v>
      </c>
      <c r="D41" s="6">
        <f t="shared" si="0"/>
        <v>0.0031695600025918895</v>
      </c>
      <c r="E41" s="73">
        <v>23982.7724</v>
      </c>
      <c r="F41" s="6">
        <f t="shared" si="1"/>
        <v>0.006738469562156689</v>
      </c>
      <c r="G41" s="31">
        <v>0</v>
      </c>
      <c r="H41" s="6">
        <f t="shared" si="2"/>
        <v>0</v>
      </c>
      <c r="I41" s="31">
        <v>29749.41</v>
      </c>
      <c r="J41" s="6">
        <f t="shared" si="3"/>
        <v>0.012329378429598596</v>
      </c>
      <c r="K41" s="26">
        <f t="shared" si="4"/>
        <v>77714.9548</v>
      </c>
      <c r="L41" s="6">
        <f t="shared" si="5"/>
        <v>0.0055677679441196925</v>
      </c>
    </row>
    <row r="42" spans="1:12" ht="12.75">
      <c r="A42" s="2"/>
      <c r="B42" s="29">
        <v>33146</v>
      </c>
      <c r="C42" s="31">
        <v>17716.098</v>
      </c>
      <c r="D42" s="6">
        <f t="shared" si="0"/>
        <v>0.002341357149467764</v>
      </c>
      <c r="E42" s="73">
        <v>17716.098</v>
      </c>
      <c r="F42" s="6">
        <f t="shared" si="1"/>
        <v>0.004977714216776081</v>
      </c>
      <c r="G42" s="31">
        <v>9666.99</v>
      </c>
      <c r="H42" s="6">
        <f t="shared" si="2"/>
        <v>0.023047135864115074</v>
      </c>
      <c r="I42" s="31">
        <v>56418.56</v>
      </c>
      <c r="J42" s="6">
        <f t="shared" si="3"/>
        <v>0.023382170493230426</v>
      </c>
      <c r="K42" s="26">
        <f t="shared" si="4"/>
        <v>101517.746</v>
      </c>
      <c r="L42" s="6">
        <f t="shared" si="5"/>
        <v>0.007273082167939254</v>
      </c>
    </row>
    <row r="43" spans="1:12" ht="12.75">
      <c r="A43" s="2"/>
      <c r="B43" s="29">
        <v>33147</v>
      </c>
      <c r="C43" s="31">
        <v>5491.6573</v>
      </c>
      <c r="D43" s="6">
        <f t="shared" si="0"/>
        <v>0.0007257766965266187</v>
      </c>
      <c r="E43" s="73">
        <v>5491.6573</v>
      </c>
      <c r="F43" s="6">
        <f t="shared" si="1"/>
        <v>0.0015429978212963228</v>
      </c>
      <c r="G43" s="31">
        <v>51.48</v>
      </c>
      <c r="H43" s="6">
        <f t="shared" si="2"/>
        <v>0.00012273381417428217</v>
      </c>
      <c r="I43" s="31">
        <v>0</v>
      </c>
      <c r="J43" s="6">
        <f t="shared" si="3"/>
        <v>0</v>
      </c>
      <c r="K43" s="26">
        <f t="shared" si="4"/>
        <v>11034.7946</v>
      </c>
      <c r="L43" s="6">
        <f t="shared" si="5"/>
        <v>0.0007905708213038178</v>
      </c>
    </row>
    <row r="44" spans="1:12" ht="12.75">
      <c r="A44" s="2"/>
      <c r="B44" s="29">
        <v>33149</v>
      </c>
      <c r="C44" s="31">
        <v>146793.0145</v>
      </c>
      <c r="D44" s="6">
        <f t="shared" si="0"/>
        <v>0.019400145223372557</v>
      </c>
      <c r="E44" s="73">
        <v>146793.0145</v>
      </c>
      <c r="F44" s="6">
        <f t="shared" si="1"/>
        <v>0.04124461691282512</v>
      </c>
      <c r="G44" s="31">
        <v>36724.74</v>
      </c>
      <c r="H44" s="6">
        <f t="shared" si="2"/>
        <v>0.0875556995873898</v>
      </c>
      <c r="I44" s="31">
        <v>42200.98</v>
      </c>
      <c r="J44" s="6">
        <f t="shared" si="3"/>
        <v>0.017489820891235217</v>
      </c>
      <c r="K44" s="26">
        <f t="shared" si="4"/>
        <v>372511.74899999995</v>
      </c>
      <c r="L44" s="6">
        <f t="shared" si="5"/>
        <v>0.026688029095915534</v>
      </c>
    </row>
    <row r="45" spans="1:12" ht="12.75">
      <c r="A45" s="2"/>
      <c r="B45" s="29">
        <v>33150</v>
      </c>
      <c r="C45" s="31">
        <v>14988.2048</v>
      </c>
      <c r="D45" s="6">
        <f t="shared" si="0"/>
        <v>0.0019808391478849945</v>
      </c>
      <c r="E45" s="73">
        <v>14988.2048</v>
      </c>
      <c r="F45" s="6">
        <f t="shared" si="1"/>
        <v>0.00421125465195053</v>
      </c>
      <c r="G45" s="31">
        <v>102.44</v>
      </c>
      <c r="H45" s="6">
        <f t="shared" si="2"/>
        <v>0.0002442278928518544</v>
      </c>
      <c r="I45" s="31">
        <v>0</v>
      </c>
      <c r="J45" s="6">
        <f t="shared" si="3"/>
        <v>0</v>
      </c>
      <c r="K45" s="26">
        <f t="shared" si="4"/>
        <v>30078.849599999998</v>
      </c>
      <c r="L45" s="6">
        <f t="shared" si="5"/>
        <v>0.0021549527376020223</v>
      </c>
    </row>
    <row r="46" spans="1:12" ht="12.75">
      <c r="A46" s="2"/>
      <c r="B46" s="29">
        <v>33154</v>
      </c>
      <c r="C46" s="31">
        <v>46317.7078</v>
      </c>
      <c r="D46" s="6">
        <f t="shared" si="0"/>
        <v>0.006121342086981502</v>
      </c>
      <c r="E46" s="73">
        <v>46317.7078</v>
      </c>
      <c r="F46" s="6">
        <f t="shared" si="1"/>
        <v>0.0130139443010837</v>
      </c>
      <c r="G46" s="31">
        <v>6626.38</v>
      </c>
      <c r="H46" s="6">
        <f t="shared" si="2"/>
        <v>0.01579799711670901</v>
      </c>
      <c r="I46" s="31">
        <v>870.52</v>
      </c>
      <c r="J46" s="6">
        <f t="shared" si="3"/>
        <v>0.0003607792729514357</v>
      </c>
      <c r="K46" s="26">
        <f t="shared" si="4"/>
        <v>100132.3156</v>
      </c>
      <c r="L46" s="6">
        <f t="shared" si="5"/>
        <v>0.007173825146047131</v>
      </c>
    </row>
    <row r="47" spans="1:12" ht="12.75">
      <c r="A47" s="2"/>
      <c r="B47" s="29">
        <v>33155</v>
      </c>
      <c r="C47" s="31">
        <v>5024.7996</v>
      </c>
      <c r="D47" s="6">
        <f t="shared" si="0"/>
        <v>0.0006640768451440471</v>
      </c>
      <c r="E47" s="73">
        <v>5024.7996</v>
      </c>
      <c r="F47" s="6">
        <f t="shared" si="1"/>
        <v>0.0014118242293179209</v>
      </c>
      <c r="G47" s="31">
        <v>0</v>
      </c>
      <c r="H47" s="6">
        <f t="shared" si="2"/>
        <v>0</v>
      </c>
      <c r="I47" s="31">
        <v>52236.28</v>
      </c>
      <c r="J47" s="6">
        <f t="shared" si="3"/>
        <v>0.021648861737912535</v>
      </c>
      <c r="K47" s="26">
        <f t="shared" si="4"/>
        <v>62285.879199999996</v>
      </c>
      <c r="L47" s="6">
        <f t="shared" si="5"/>
        <v>0.004462375645376705</v>
      </c>
    </row>
    <row r="48" spans="1:12" ht="12.75">
      <c r="A48" s="2"/>
      <c r="B48" s="29">
        <v>33156</v>
      </c>
      <c r="C48" s="31">
        <v>24831.1794</v>
      </c>
      <c r="D48" s="6">
        <f t="shared" si="0"/>
        <v>0.003281685358587803</v>
      </c>
      <c r="E48" s="73">
        <v>24831.1794</v>
      </c>
      <c r="F48" s="6">
        <f t="shared" si="1"/>
        <v>0.00697684753825009</v>
      </c>
      <c r="G48" s="31">
        <v>1227.5</v>
      </c>
      <c r="H48" s="6">
        <f t="shared" si="2"/>
        <v>0.002926491004252746</v>
      </c>
      <c r="I48" s="31">
        <v>66163.29</v>
      </c>
      <c r="J48" s="6">
        <f t="shared" si="3"/>
        <v>0.027420787187284603</v>
      </c>
      <c r="K48" s="26">
        <f t="shared" si="4"/>
        <v>117053.1488</v>
      </c>
      <c r="L48" s="6">
        <f t="shared" si="5"/>
        <v>0.008386092114756173</v>
      </c>
    </row>
    <row r="49" spans="1:12" ht="12.75">
      <c r="A49" s="2"/>
      <c r="B49" s="29">
        <v>33157</v>
      </c>
      <c r="C49" s="31">
        <v>6661.4193</v>
      </c>
      <c r="D49" s="6">
        <f t="shared" si="0"/>
        <v>0.0008803722864740049</v>
      </c>
      <c r="E49" s="73">
        <v>6661.4193</v>
      </c>
      <c r="F49" s="6">
        <f t="shared" si="1"/>
        <v>0.0018716673137344668</v>
      </c>
      <c r="G49" s="31">
        <v>0</v>
      </c>
      <c r="H49" s="6">
        <f t="shared" si="2"/>
        <v>0</v>
      </c>
      <c r="I49" s="31">
        <v>16155.32</v>
      </c>
      <c r="J49" s="6">
        <f t="shared" si="3"/>
        <v>0.006695428713754754</v>
      </c>
      <c r="K49" s="26">
        <f t="shared" si="4"/>
        <v>29478.1586</v>
      </c>
      <c r="L49" s="6">
        <f t="shared" si="5"/>
        <v>0.002111917158378843</v>
      </c>
    </row>
    <row r="50" spans="1:12" ht="12.75">
      <c r="A50" s="2"/>
      <c r="B50" s="29">
        <v>33158</v>
      </c>
      <c r="C50" s="31">
        <v>28.52</v>
      </c>
      <c r="D50" s="6">
        <f t="shared" si="0"/>
        <v>3.769199397227348E-06</v>
      </c>
      <c r="E50" s="73">
        <v>28.52</v>
      </c>
      <c r="F50" s="6">
        <f t="shared" si="1"/>
        <v>8.013300076712931E-06</v>
      </c>
      <c r="G50" s="31">
        <v>0</v>
      </c>
      <c r="H50" s="6">
        <f t="shared" si="2"/>
        <v>0</v>
      </c>
      <c r="I50" s="31">
        <v>1200.72</v>
      </c>
      <c r="J50" s="6">
        <f t="shared" si="3"/>
        <v>0.0004976277266671046</v>
      </c>
      <c r="K50" s="26">
        <f t="shared" si="4"/>
        <v>1257.76</v>
      </c>
      <c r="L50" s="6">
        <f t="shared" si="5"/>
        <v>9.011027320826525E-05</v>
      </c>
    </row>
    <row r="51" spans="1:12" ht="12.75">
      <c r="A51" s="2"/>
      <c r="B51" s="29">
        <v>33160</v>
      </c>
      <c r="C51" s="31">
        <v>376611.1698</v>
      </c>
      <c r="D51" s="6">
        <f t="shared" si="0"/>
        <v>0.049772881984545804</v>
      </c>
      <c r="E51" s="73">
        <v>376611.1698</v>
      </c>
      <c r="F51" s="6">
        <f t="shared" si="1"/>
        <v>0.10581691149541678</v>
      </c>
      <c r="G51" s="31">
        <v>28985.31</v>
      </c>
      <c r="H51" s="6">
        <f t="shared" si="2"/>
        <v>0.06910407248104046</v>
      </c>
      <c r="I51" s="31">
        <v>89246.63</v>
      </c>
      <c r="J51" s="6">
        <f t="shared" si="3"/>
        <v>0.0369874721830237</v>
      </c>
      <c r="K51" s="26">
        <f t="shared" si="4"/>
        <v>871454.2796</v>
      </c>
      <c r="L51" s="6">
        <f t="shared" si="5"/>
        <v>0.06243399632940145</v>
      </c>
    </row>
    <row r="52" spans="1:12" ht="12.75">
      <c r="A52" s="2"/>
      <c r="B52" s="29">
        <v>33161</v>
      </c>
      <c r="C52" s="31">
        <v>18208.3118</v>
      </c>
      <c r="D52" s="6">
        <f t="shared" si="0"/>
        <v>0.002406408059645428</v>
      </c>
      <c r="E52" s="73">
        <v>18208.3118</v>
      </c>
      <c r="F52" s="6">
        <f t="shared" si="1"/>
        <v>0.005116012143890356</v>
      </c>
      <c r="G52" s="31">
        <v>0</v>
      </c>
      <c r="H52" s="6">
        <f t="shared" si="2"/>
        <v>0</v>
      </c>
      <c r="I52" s="31">
        <v>2353.41</v>
      </c>
      <c r="J52" s="6">
        <f t="shared" si="3"/>
        <v>0.0009753498469381958</v>
      </c>
      <c r="K52" s="26">
        <f t="shared" si="4"/>
        <v>38770.033599999995</v>
      </c>
      <c r="L52" s="6">
        <f t="shared" si="5"/>
        <v>0.002777619196022789</v>
      </c>
    </row>
    <row r="53" spans="1:12" ht="12.75">
      <c r="A53" s="2"/>
      <c r="B53" s="29">
        <v>33162</v>
      </c>
      <c r="C53" s="31">
        <v>12671.7695</v>
      </c>
      <c r="D53" s="6">
        <f t="shared" si="0"/>
        <v>0.001674699367503643</v>
      </c>
      <c r="E53" s="73">
        <v>12671.7695</v>
      </c>
      <c r="F53" s="6">
        <f t="shared" si="1"/>
        <v>0.0035604029279957426</v>
      </c>
      <c r="G53" s="31">
        <v>0</v>
      </c>
      <c r="H53" s="6">
        <f t="shared" si="2"/>
        <v>0</v>
      </c>
      <c r="I53" s="31">
        <v>1869.44</v>
      </c>
      <c r="J53" s="6">
        <f t="shared" si="3"/>
        <v>0.0007747727841133253</v>
      </c>
      <c r="K53" s="26">
        <f t="shared" si="4"/>
        <v>27212.979</v>
      </c>
      <c r="L53" s="6">
        <f t="shared" si="5"/>
        <v>0.001949631863392686</v>
      </c>
    </row>
    <row r="54" spans="1:12" ht="12.75">
      <c r="A54" s="2"/>
      <c r="B54" s="29">
        <v>33165</v>
      </c>
      <c r="C54" s="31">
        <v>5175.6195</v>
      </c>
      <c r="D54" s="6">
        <f t="shared" si="0"/>
        <v>0.0006840091830181664</v>
      </c>
      <c r="E54" s="73">
        <v>5175.6195</v>
      </c>
      <c r="F54" s="6">
        <f t="shared" si="1"/>
        <v>0.0014542002852870595</v>
      </c>
      <c r="G54" s="31">
        <v>0</v>
      </c>
      <c r="H54" s="6">
        <f t="shared" si="2"/>
        <v>0</v>
      </c>
      <c r="I54" s="31">
        <v>34036.73</v>
      </c>
      <c r="J54" s="6">
        <f t="shared" si="3"/>
        <v>0.014106220078854387</v>
      </c>
      <c r="K54" s="26">
        <f t="shared" si="4"/>
        <v>44387.969000000005</v>
      </c>
      <c r="L54" s="6">
        <f t="shared" si="5"/>
        <v>0.0031801075036175493</v>
      </c>
    </row>
    <row r="55" spans="1:12" ht="12.75">
      <c r="A55" s="2"/>
      <c r="B55" s="29">
        <v>33166</v>
      </c>
      <c r="C55" s="31">
        <v>181538.7494</v>
      </c>
      <c r="D55" s="6">
        <f t="shared" si="0"/>
        <v>0.023992136914862783</v>
      </c>
      <c r="E55" s="73">
        <v>181538.7494</v>
      </c>
      <c r="F55" s="6">
        <f t="shared" si="1"/>
        <v>0.05100716951239094</v>
      </c>
      <c r="G55" s="31">
        <v>4694.93</v>
      </c>
      <c r="H55" s="6">
        <f t="shared" si="2"/>
        <v>0.011193214183785211</v>
      </c>
      <c r="I55" s="31">
        <v>34232.68</v>
      </c>
      <c r="J55" s="6">
        <f t="shared" si="3"/>
        <v>0.014187429813880386</v>
      </c>
      <c r="K55" s="26">
        <f t="shared" si="4"/>
        <v>402005.1088</v>
      </c>
      <c r="L55" s="6">
        <f t="shared" si="5"/>
        <v>0.028801035320797603</v>
      </c>
    </row>
    <row r="56" spans="1:12" ht="12.75">
      <c r="A56" s="2"/>
      <c r="B56" s="29">
        <v>33167</v>
      </c>
      <c r="C56" s="31">
        <v>909.2169</v>
      </c>
      <c r="D56" s="6">
        <f t="shared" si="0"/>
        <v>0.0001201619842717012</v>
      </c>
      <c r="E56" s="73">
        <v>909.2169</v>
      </c>
      <c r="F56" s="6">
        <f t="shared" si="1"/>
        <v>0.0002554638097657326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1818.4338</v>
      </c>
      <c r="L56" s="6">
        <f t="shared" si="5"/>
        <v>0.00013027888192432892</v>
      </c>
    </row>
    <row r="57" spans="1:12" ht="12.75">
      <c r="A57" s="2"/>
      <c r="B57" s="29">
        <v>33168</v>
      </c>
      <c r="C57" s="31">
        <v>3662.671</v>
      </c>
      <c r="D57" s="6">
        <f t="shared" si="0"/>
        <v>0.00048405811099025555</v>
      </c>
      <c r="E57" s="73">
        <v>3662.671</v>
      </c>
      <c r="F57" s="6">
        <f t="shared" si="1"/>
        <v>0.0010291052526393487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7325.342</v>
      </c>
      <c r="L57" s="6">
        <f t="shared" si="5"/>
        <v>0.000524812817201994</v>
      </c>
    </row>
    <row r="58" spans="1:12" ht="12.75">
      <c r="A58" s="2"/>
      <c r="B58" s="29">
        <v>33169</v>
      </c>
      <c r="C58" s="31">
        <v>20311.1515</v>
      </c>
      <c r="D58" s="6">
        <f t="shared" si="0"/>
        <v>0.002684319074010987</v>
      </c>
      <c r="E58" s="73">
        <v>20311.1515</v>
      </c>
      <c r="F58" s="6">
        <f t="shared" si="1"/>
        <v>0.005706849644918582</v>
      </c>
      <c r="G58" s="31">
        <v>0</v>
      </c>
      <c r="H58" s="6">
        <f t="shared" si="2"/>
        <v>0</v>
      </c>
      <c r="I58" s="31">
        <v>53632.85</v>
      </c>
      <c r="J58" s="6">
        <f t="shared" si="3"/>
        <v>0.022227657755494887</v>
      </c>
      <c r="K58" s="26">
        <f t="shared" si="4"/>
        <v>94255.15299999999</v>
      </c>
      <c r="L58" s="6">
        <f t="shared" si="5"/>
        <v>0.00675276490595729</v>
      </c>
    </row>
    <row r="59" spans="1:12" ht="12.75">
      <c r="A59" s="2"/>
      <c r="B59" s="29">
        <v>33170</v>
      </c>
      <c r="C59" s="31">
        <v>2802.4226</v>
      </c>
      <c r="D59" s="6">
        <f t="shared" si="0"/>
        <v>0.00037036779714923906</v>
      </c>
      <c r="E59" s="73">
        <v>2802.4226</v>
      </c>
      <c r="F59" s="6">
        <f t="shared" si="1"/>
        <v>0.000787400183575107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5604.8452</v>
      </c>
      <c r="L59" s="6">
        <f t="shared" si="5"/>
        <v>0.00040155048042713555</v>
      </c>
    </row>
    <row r="60" spans="1:12" ht="12.75">
      <c r="A60" s="2"/>
      <c r="B60" s="29">
        <v>33172</v>
      </c>
      <c r="C60" s="31">
        <v>113393.2281</v>
      </c>
      <c r="D60" s="6">
        <f t="shared" si="0"/>
        <v>0.01498603390617753</v>
      </c>
      <c r="E60" s="73">
        <v>113393.2281</v>
      </c>
      <c r="F60" s="6">
        <f t="shared" si="1"/>
        <v>0.03186023714700059</v>
      </c>
      <c r="G60" s="31">
        <v>3990.23</v>
      </c>
      <c r="H60" s="6">
        <f t="shared" si="2"/>
        <v>0.009513134175070824</v>
      </c>
      <c r="I60" s="31">
        <v>92044.6</v>
      </c>
      <c r="J60" s="6">
        <f t="shared" si="3"/>
        <v>0.0381470659687379</v>
      </c>
      <c r="K60" s="26">
        <f t="shared" si="4"/>
        <v>322821.2862</v>
      </c>
      <c r="L60" s="6">
        <f t="shared" si="5"/>
        <v>0.023128032611090817</v>
      </c>
    </row>
    <row r="61" spans="1:12" ht="12.75">
      <c r="A61" s="2"/>
      <c r="B61" s="29">
        <v>33173</v>
      </c>
      <c r="C61" s="31">
        <v>1404.8661</v>
      </c>
      <c r="D61" s="6">
        <f t="shared" si="0"/>
        <v>0.00018566691645529928</v>
      </c>
      <c r="E61" s="73">
        <v>1404.8661</v>
      </c>
      <c r="F61" s="6">
        <f t="shared" si="1"/>
        <v>0.0003947269855154767</v>
      </c>
      <c r="G61" s="31">
        <v>0</v>
      </c>
      <c r="H61" s="6">
        <f t="shared" si="2"/>
        <v>0</v>
      </c>
      <c r="I61" s="31">
        <v>13203.41</v>
      </c>
      <c r="J61" s="6">
        <f t="shared" si="3"/>
        <v>0.005472035863943063</v>
      </c>
      <c r="K61" s="26">
        <f t="shared" si="4"/>
        <v>16013.1422</v>
      </c>
      <c r="L61" s="6">
        <f t="shared" si="5"/>
        <v>0.0011472368484963759</v>
      </c>
    </row>
    <row r="62" spans="1:12" ht="12.75">
      <c r="A62" s="2"/>
      <c r="B62" s="29">
        <v>33174</v>
      </c>
      <c r="C62" s="31">
        <v>982.5636</v>
      </c>
      <c r="D62" s="6">
        <f t="shared" si="0"/>
        <v>0.00012985547436386862</v>
      </c>
      <c r="E62" s="73">
        <v>982.5636</v>
      </c>
      <c r="F62" s="6">
        <f t="shared" si="1"/>
        <v>0.0002760721238168069</v>
      </c>
      <c r="G62" s="31">
        <v>0</v>
      </c>
      <c r="H62" s="6">
        <f t="shared" si="2"/>
        <v>0</v>
      </c>
      <c r="I62" s="31">
        <v>22179.45</v>
      </c>
      <c r="J62" s="6">
        <f t="shared" si="3"/>
        <v>0.009192075823028443</v>
      </c>
      <c r="K62" s="26">
        <f t="shared" si="4"/>
        <v>24144.5772</v>
      </c>
      <c r="L62" s="6">
        <f t="shared" si="5"/>
        <v>0.0017298009540691799</v>
      </c>
    </row>
    <row r="63" spans="1:12" ht="12.75">
      <c r="A63" s="2"/>
      <c r="B63" s="29">
        <v>33175</v>
      </c>
      <c r="C63" s="31">
        <v>8361.6942</v>
      </c>
      <c r="D63" s="6">
        <f t="shared" si="0"/>
        <v>0.0011050803905483665</v>
      </c>
      <c r="E63" s="73">
        <v>8361.6942</v>
      </c>
      <c r="F63" s="6">
        <f t="shared" si="1"/>
        <v>0.002349395679323635</v>
      </c>
      <c r="G63" s="31">
        <v>0</v>
      </c>
      <c r="H63" s="6">
        <f t="shared" si="2"/>
        <v>0</v>
      </c>
      <c r="I63" s="31">
        <v>38308.59</v>
      </c>
      <c r="J63" s="6">
        <f t="shared" si="3"/>
        <v>0.015876654468587326</v>
      </c>
      <c r="K63" s="26">
        <f t="shared" si="4"/>
        <v>55031.97839999999</v>
      </c>
      <c r="L63" s="6">
        <f t="shared" si="5"/>
        <v>0.003942681122642913</v>
      </c>
    </row>
    <row r="64" spans="1:12" ht="12.75">
      <c r="A64" s="2"/>
      <c r="B64" s="29">
        <v>33176</v>
      </c>
      <c r="C64" s="31">
        <v>23110.6986</v>
      </c>
      <c r="D64" s="6">
        <f t="shared" si="0"/>
        <v>0.0030543068454636367</v>
      </c>
      <c r="E64" s="73">
        <v>23110.6986</v>
      </c>
      <c r="F64" s="6">
        <f t="shared" si="1"/>
        <v>0.00649344189566162</v>
      </c>
      <c r="G64" s="31">
        <v>2231.13</v>
      </c>
      <c r="H64" s="6">
        <f t="shared" si="2"/>
        <v>0.005319252036104627</v>
      </c>
      <c r="I64" s="31">
        <v>62902.86</v>
      </c>
      <c r="J64" s="6">
        <f t="shared" si="3"/>
        <v>0.026069530966969106</v>
      </c>
      <c r="K64" s="26">
        <f t="shared" si="4"/>
        <v>111355.3872</v>
      </c>
      <c r="L64" s="6">
        <f t="shared" si="5"/>
        <v>0.00797788478231472</v>
      </c>
    </row>
    <row r="65" spans="1:12" ht="12.75">
      <c r="A65" s="2"/>
      <c r="B65" s="29">
        <v>33177</v>
      </c>
      <c r="C65" s="31">
        <v>6137.1385</v>
      </c>
      <c r="D65" s="6">
        <f t="shared" si="0"/>
        <v>0.0008110834058520601</v>
      </c>
      <c r="E65" s="73">
        <v>6137.1385</v>
      </c>
      <c r="F65" s="6">
        <f t="shared" si="1"/>
        <v>0.0017243594815164055</v>
      </c>
      <c r="G65" s="31">
        <v>0</v>
      </c>
      <c r="H65" s="6">
        <f t="shared" si="2"/>
        <v>0</v>
      </c>
      <c r="I65" s="31">
        <v>43834.61</v>
      </c>
      <c r="J65" s="6">
        <f t="shared" si="3"/>
        <v>0.018166864317775276</v>
      </c>
      <c r="K65" s="26">
        <f t="shared" si="4"/>
        <v>56108.887</v>
      </c>
      <c r="L65" s="6">
        <f t="shared" si="5"/>
        <v>0.004019834576534221</v>
      </c>
    </row>
    <row r="66" spans="1:12" ht="12.75">
      <c r="A66" s="2"/>
      <c r="B66" s="29">
        <v>33178</v>
      </c>
      <c r="C66" s="31">
        <v>117910.3652</v>
      </c>
      <c r="D66" s="6">
        <f t="shared" si="0"/>
        <v>0.0155830181430118</v>
      </c>
      <c r="E66" s="73">
        <v>117910.3652</v>
      </c>
      <c r="F66" s="6">
        <f t="shared" si="1"/>
        <v>0.03312942280863989</v>
      </c>
      <c r="G66" s="31">
        <v>19505.96</v>
      </c>
      <c r="H66" s="6">
        <f t="shared" si="2"/>
        <v>0.04650429040269971</v>
      </c>
      <c r="I66" s="31">
        <v>46890.25</v>
      </c>
      <c r="J66" s="6">
        <f t="shared" si="3"/>
        <v>0.019433247143673962</v>
      </c>
      <c r="K66" s="26">
        <f t="shared" si="4"/>
        <v>302216.94039999996</v>
      </c>
      <c r="L66" s="6">
        <f t="shared" si="5"/>
        <v>0.021651866069528375</v>
      </c>
    </row>
    <row r="67" spans="1:12" ht="12.75">
      <c r="A67" s="2"/>
      <c r="B67" s="29">
        <v>33179</v>
      </c>
      <c r="C67" s="31">
        <v>17618.9749</v>
      </c>
      <c r="D67" s="6">
        <f t="shared" si="0"/>
        <v>0.0023285213735218715</v>
      </c>
      <c r="E67" s="73">
        <v>17618.9749</v>
      </c>
      <c r="F67" s="6">
        <f t="shared" si="1"/>
        <v>0.004950425417874236</v>
      </c>
      <c r="G67" s="31">
        <v>0</v>
      </c>
      <c r="H67" s="6">
        <f t="shared" si="2"/>
        <v>0</v>
      </c>
      <c r="I67" s="31">
        <v>277.15</v>
      </c>
      <c r="J67" s="6">
        <f t="shared" si="3"/>
        <v>0.00011486235295971419</v>
      </c>
      <c r="K67" s="26">
        <f t="shared" si="4"/>
        <v>35515.0998</v>
      </c>
      <c r="L67" s="6">
        <f t="shared" si="5"/>
        <v>0.0025444244895662183</v>
      </c>
    </row>
    <row r="68" spans="1:12" ht="12.75">
      <c r="A68" s="2"/>
      <c r="B68" s="29">
        <v>33180</v>
      </c>
      <c r="C68" s="31">
        <v>169370.579</v>
      </c>
      <c r="D68" s="6">
        <f aca="true" t="shared" si="6" ref="D68:D89">+C68/$C$90</f>
        <v>0.022383993137266724</v>
      </c>
      <c r="E68" s="73">
        <v>169370.579</v>
      </c>
      <c r="F68" s="6">
        <f aca="true" t="shared" si="7" ref="F68:F89">+E68/$E$90</f>
        <v>0.04758826345349276</v>
      </c>
      <c r="G68" s="31">
        <v>33439.23</v>
      </c>
      <c r="H68" s="6">
        <f aca="true" t="shared" si="8" ref="H68:H89">+G68/$G$90</f>
        <v>0.07972269310316787</v>
      </c>
      <c r="I68" s="31">
        <v>87912</v>
      </c>
      <c r="J68" s="6">
        <f aca="true" t="shared" si="9" ref="J68:J89">+I68/$I$90</f>
        <v>0.036434346647643494</v>
      </c>
      <c r="K68" s="26">
        <f aca="true" t="shared" si="10" ref="K68:K89">+C68+E68+G68+I68</f>
        <v>460092.388</v>
      </c>
      <c r="L68" s="6">
        <f aca="true" t="shared" si="11" ref="L68:L89">+K68/$K$90</f>
        <v>0.032962608751847075</v>
      </c>
    </row>
    <row r="69" spans="1:12" ht="12.75">
      <c r="A69" s="2"/>
      <c r="B69" s="29">
        <v>33181</v>
      </c>
      <c r="C69" s="31">
        <v>13159.1489</v>
      </c>
      <c r="D69" s="6">
        <f t="shared" si="6"/>
        <v>0.0017391113640219118</v>
      </c>
      <c r="E69" s="73">
        <v>13159.1489</v>
      </c>
      <c r="F69" s="6">
        <f t="shared" si="7"/>
        <v>0.003697342527694491</v>
      </c>
      <c r="G69" s="31">
        <v>0</v>
      </c>
      <c r="H69" s="6">
        <f t="shared" si="8"/>
        <v>0</v>
      </c>
      <c r="I69" s="31">
        <v>30102.21</v>
      </c>
      <c r="J69" s="6">
        <f t="shared" si="9"/>
        <v>0.012475593252345077</v>
      </c>
      <c r="K69" s="26">
        <f t="shared" si="10"/>
        <v>56420.5078</v>
      </c>
      <c r="L69" s="6">
        <f t="shared" si="11"/>
        <v>0.004042160167605155</v>
      </c>
    </row>
    <row r="70" spans="1:12" ht="12.75">
      <c r="A70" s="2"/>
      <c r="B70" s="29">
        <v>33182</v>
      </c>
      <c r="C70" s="31">
        <v>1242.6135</v>
      </c>
      <c r="D70" s="6">
        <f t="shared" si="6"/>
        <v>0.00016422363447358222</v>
      </c>
      <c r="E70" s="73">
        <v>1242.6135</v>
      </c>
      <c r="F70" s="6">
        <f t="shared" si="7"/>
        <v>0.00034913866952575464</v>
      </c>
      <c r="G70" s="31">
        <v>0</v>
      </c>
      <c r="H70" s="6">
        <f t="shared" si="8"/>
        <v>0</v>
      </c>
      <c r="I70" s="31">
        <v>7820.57</v>
      </c>
      <c r="J70" s="6">
        <f t="shared" si="9"/>
        <v>0.003241165692535277</v>
      </c>
      <c r="K70" s="26">
        <f t="shared" si="10"/>
        <v>10305.796999999999</v>
      </c>
      <c r="L70" s="6">
        <f t="shared" si="11"/>
        <v>0.000738342913830079</v>
      </c>
    </row>
    <row r="71" spans="1:12" ht="12.75">
      <c r="A71" s="2"/>
      <c r="B71" s="29">
        <v>33183</v>
      </c>
      <c r="C71" s="31">
        <v>12544.905</v>
      </c>
      <c r="D71" s="6">
        <f t="shared" si="6"/>
        <v>0.001657932972099381</v>
      </c>
      <c r="E71" s="73">
        <v>12544.905</v>
      </c>
      <c r="F71" s="6">
        <f t="shared" si="7"/>
        <v>0.0035247576507312917</v>
      </c>
      <c r="G71" s="31">
        <v>0</v>
      </c>
      <c r="H71" s="6">
        <f t="shared" si="8"/>
        <v>0</v>
      </c>
      <c r="I71" s="31">
        <v>22632.91</v>
      </c>
      <c r="J71" s="6">
        <f t="shared" si="9"/>
        <v>0.009380008287661718</v>
      </c>
      <c r="K71" s="26">
        <f t="shared" si="10"/>
        <v>47722.72</v>
      </c>
      <c r="L71" s="6">
        <f t="shared" si="11"/>
        <v>0.00341902059012971</v>
      </c>
    </row>
    <row r="72" spans="1:12" ht="12.75">
      <c r="A72" s="2"/>
      <c r="B72" s="29">
        <v>33184</v>
      </c>
      <c r="C72" s="31">
        <v>730.557</v>
      </c>
      <c r="D72" s="6">
        <f t="shared" si="6"/>
        <v>9.655031570968512E-05</v>
      </c>
      <c r="E72" s="73">
        <v>730.557</v>
      </c>
      <c r="F72" s="6">
        <f t="shared" si="7"/>
        <v>0.00020526551417051784</v>
      </c>
      <c r="G72" s="31">
        <v>0</v>
      </c>
      <c r="H72" s="6">
        <f t="shared" si="8"/>
        <v>0</v>
      </c>
      <c r="I72" s="31">
        <v>6337.17</v>
      </c>
      <c r="J72" s="6">
        <f t="shared" si="9"/>
        <v>0.0026263837535836624</v>
      </c>
      <c r="K72" s="26">
        <f t="shared" si="10"/>
        <v>7798.284</v>
      </c>
      <c r="L72" s="6">
        <f t="shared" si="11"/>
        <v>0.0005586960165656751</v>
      </c>
    </row>
    <row r="73" spans="1:12" ht="12.75">
      <c r="A73" s="2"/>
      <c r="B73" s="29">
        <v>33185</v>
      </c>
      <c r="C73" s="31">
        <v>1281.5553</v>
      </c>
      <c r="D73" s="6">
        <f t="shared" si="6"/>
        <v>0.00016937017756919753</v>
      </c>
      <c r="E73" s="73">
        <v>1281.5553</v>
      </c>
      <c r="F73" s="6">
        <f t="shared" si="7"/>
        <v>0.00036008019578547906</v>
      </c>
      <c r="G73" s="31">
        <v>0</v>
      </c>
      <c r="H73" s="6">
        <f t="shared" si="8"/>
        <v>0</v>
      </c>
      <c r="I73" s="31">
        <v>2087.52</v>
      </c>
      <c r="J73" s="6">
        <f t="shared" si="9"/>
        <v>0.0008651541008495853</v>
      </c>
      <c r="K73" s="26">
        <f t="shared" si="10"/>
        <v>4650.6306</v>
      </c>
      <c r="L73" s="6">
        <f t="shared" si="11"/>
        <v>0.00033318724872528823</v>
      </c>
    </row>
    <row r="74" spans="1:12" ht="12.75">
      <c r="A74" s="2"/>
      <c r="B74" s="29">
        <v>33186</v>
      </c>
      <c r="C74" s="31">
        <v>20001.3061</v>
      </c>
      <c r="D74" s="6">
        <f t="shared" si="6"/>
        <v>0.0026433699472608587</v>
      </c>
      <c r="E74" s="73">
        <v>20001.3061</v>
      </c>
      <c r="F74" s="6">
        <f t="shared" si="7"/>
        <v>0.005619791995283619</v>
      </c>
      <c r="G74" s="31">
        <v>63.18</v>
      </c>
      <c r="H74" s="6">
        <f t="shared" si="8"/>
        <v>0.0001506278628502554</v>
      </c>
      <c r="I74" s="31">
        <v>66345.16</v>
      </c>
      <c r="J74" s="6">
        <f t="shared" si="9"/>
        <v>0.027496161591516192</v>
      </c>
      <c r="K74" s="26">
        <f t="shared" si="10"/>
        <v>106410.9522</v>
      </c>
      <c r="L74" s="6">
        <f t="shared" si="11"/>
        <v>0.00762364837098783</v>
      </c>
    </row>
    <row r="75" spans="1:12" ht="12.75">
      <c r="A75" s="2"/>
      <c r="B75" s="29">
        <v>33187</v>
      </c>
      <c r="C75" s="31">
        <v>12561.3894</v>
      </c>
      <c r="D75" s="6">
        <f t="shared" si="6"/>
        <v>0.0016601115482053998</v>
      </c>
      <c r="E75" s="73">
        <v>12561.3894</v>
      </c>
      <c r="F75" s="6">
        <f t="shared" si="7"/>
        <v>0.0035293892932202315</v>
      </c>
      <c r="G75" s="31">
        <v>0</v>
      </c>
      <c r="H75" s="6">
        <f t="shared" si="8"/>
        <v>0</v>
      </c>
      <c r="I75" s="31">
        <v>1038.03</v>
      </c>
      <c r="J75" s="6">
        <f t="shared" si="9"/>
        <v>0.000430202302878485</v>
      </c>
      <c r="K75" s="26">
        <f t="shared" si="10"/>
        <v>26160.8088</v>
      </c>
      <c r="L75" s="6">
        <f t="shared" si="11"/>
        <v>0.0018742507539730867</v>
      </c>
    </row>
    <row r="76" spans="1:12" ht="12.75">
      <c r="A76" s="2"/>
      <c r="B76" s="29">
        <v>33189</v>
      </c>
      <c r="C76" s="31">
        <v>12705.9585</v>
      </c>
      <c r="D76" s="6">
        <f t="shared" si="6"/>
        <v>0.0016792177811849826</v>
      </c>
      <c r="E76" s="73">
        <v>12705.9585</v>
      </c>
      <c r="F76" s="6">
        <f t="shared" si="7"/>
        <v>0.0035700090540940156</v>
      </c>
      <c r="G76" s="31">
        <v>0</v>
      </c>
      <c r="H76" s="6">
        <f t="shared" si="8"/>
        <v>0</v>
      </c>
      <c r="I76" s="31">
        <v>13550.26</v>
      </c>
      <c r="J76" s="6">
        <f t="shared" si="9"/>
        <v>0.005615784762099574</v>
      </c>
      <c r="K76" s="26">
        <f t="shared" si="10"/>
        <v>38962.177</v>
      </c>
      <c r="L76" s="6">
        <f t="shared" si="11"/>
        <v>0.002791385013244807</v>
      </c>
    </row>
    <row r="77" spans="2:12" ht="12.75">
      <c r="B77" s="29">
        <v>33190</v>
      </c>
      <c r="C77" s="31">
        <v>556.2342</v>
      </c>
      <c r="D77" s="6">
        <f t="shared" si="6"/>
        <v>7.351183770537293E-05</v>
      </c>
      <c r="E77" s="73">
        <v>556.2342</v>
      </c>
      <c r="F77" s="6">
        <f t="shared" si="7"/>
        <v>0.00015628581898774038</v>
      </c>
      <c r="G77" s="31">
        <v>0</v>
      </c>
      <c r="H77" s="6">
        <f t="shared" si="8"/>
        <v>0</v>
      </c>
      <c r="I77" s="31">
        <v>0</v>
      </c>
      <c r="J77" s="6">
        <f t="shared" si="9"/>
        <v>0</v>
      </c>
      <c r="K77" s="26">
        <f t="shared" si="10"/>
        <v>1112.4684</v>
      </c>
      <c r="L77" s="6">
        <f t="shared" si="11"/>
        <v>7.970108085768485E-05</v>
      </c>
    </row>
    <row r="78" spans="2:12" ht="12.75">
      <c r="B78" s="29">
        <v>33193</v>
      </c>
      <c r="C78" s="31">
        <v>2209.6086</v>
      </c>
      <c r="D78" s="6">
        <f t="shared" si="6"/>
        <v>0.00029202157795330875</v>
      </c>
      <c r="E78" s="73">
        <v>2209.6086</v>
      </c>
      <c r="F78" s="6">
        <f t="shared" si="7"/>
        <v>0.0006208364924223546</v>
      </c>
      <c r="G78" s="31">
        <v>0</v>
      </c>
      <c r="H78" s="6">
        <f t="shared" si="8"/>
        <v>0</v>
      </c>
      <c r="I78" s="31">
        <v>2348.77</v>
      </c>
      <c r="J78" s="6">
        <f t="shared" si="9"/>
        <v>0.0009734268401991265</v>
      </c>
      <c r="K78" s="26">
        <f t="shared" si="10"/>
        <v>6767.9872</v>
      </c>
      <c r="L78" s="6">
        <f t="shared" si="11"/>
        <v>0.00048488199311636724</v>
      </c>
    </row>
    <row r="79" spans="2:12" ht="12.75">
      <c r="B79" s="29">
        <v>33194</v>
      </c>
      <c r="C79" s="31">
        <v>453.102</v>
      </c>
      <c r="D79" s="6">
        <f t="shared" si="6"/>
        <v>5.988189990471619E-05</v>
      </c>
      <c r="E79" s="73">
        <v>453.102</v>
      </c>
      <c r="F79" s="6">
        <f t="shared" si="7"/>
        <v>0.00012730863574189277</v>
      </c>
      <c r="G79" s="31">
        <v>0</v>
      </c>
      <c r="H79" s="6">
        <f t="shared" si="8"/>
        <v>0</v>
      </c>
      <c r="I79" s="31">
        <v>2513.75</v>
      </c>
      <c r="J79" s="6">
        <f t="shared" si="9"/>
        <v>0.001041801334124054</v>
      </c>
      <c r="K79" s="26">
        <f t="shared" si="10"/>
        <v>3419.9539999999997</v>
      </c>
      <c r="L79" s="6">
        <f t="shared" si="11"/>
        <v>0.0002450173238930317</v>
      </c>
    </row>
    <row r="80" spans="2:12" ht="12.75">
      <c r="B80" s="36">
        <v>33196</v>
      </c>
      <c r="C80" s="37">
        <v>9617.9285</v>
      </c>
      <c r="D80" s="6">
        <f t="shared" si="6"/>
        <v>0.0012711041481337914</v>
      </c>
      <c r="E80" s="74">
        <v>9617.9285</v>
      </c>
      <c r="F80" s="6">
        <f t="shared" si="7"/>
        <v>0.0027023614020641475</v>
      </c>
      <c r="G80" s="37">
        <v>0</v>
      </c>
      <c r="H80" s="6">
        <f t="shared" si="8"/>
        <v>0</v>
      </c>
      <c r="I80" s="37">
        <v>20809.95</v>
      </c>
      <c r="J80" s="6">
        <f t="shared" si="9"/>
        <v>0.00862449872622769</v>
      </c>
      <c r="K80" s="39">
        <f t="shared" si="10"/>
        <v>40045.807</v>
      </c>
      <c r="L80" s="6">
        <f t="shared" si="11"/>
        <v>0.0028690200114612173</v>
      </c>
    </row>
    <row r="81" spans="2:12" ht="12.75">
      <c r="B81" s="36">
        <v>33299</v>
      </c>
      <c r="C81" s="37">
        <v>0</v>
      </c>
      <c r="D81" s="6">
        <f t="shared" si="6"/>
        <v>0</v>
      </c>
      <c r="E81" s="74">
        <v>0</v>
      </c>
      <c r="F81" s="6">
        <f t="shared" si="7"/>
        <v>0</v>
      </c>
      <c r="G81" s="37">
        <v>0</v>
      </c>
      <c r="H81" s="6">
        <f t="shared" si="8"/>
        <v>0</v>
      </c>
      <c r="I81" s="37">
        <v>5023.44</v>
      </c>
      <c r="J81" s="6">
        <f t="shared" si="9"/>
        <v>0.002081920037351422</v>
      </c>
      <c r="K81" s="39">
        <f t="shared" si="10"/>
        <v>5023.44</v>
      </c>
      <c r="L81" s="6">
        <f t="shared" si="11"/>
        <v>0.0003598966025675231</v>
      </c>
    </row>
    <row r="82" spans="2:12" ht="12.75">
      <c r="B82" s="36"/>
      <c r="C82" s="41"/>
      <c r="D82" s="6">
        <f t="shared" si="6"/>
        <v>0</v>
      </c>
      <c r="E82" s="41"/>
      <c r="F82" s="6">
        <f t="shared" si="7"/>
        <v>0</v>
      </c>
      <c r="G82" s="41"/>
      <c r="H82" s="6">
        <f t="shared" si="8"/>
        <v>0</v>
      </c>
      <c r="I82" s="41"/>
      <c r="J82" s="6">
        <f t="shared" si="9"/>
        <v>0</v>
      </c>
      <c r="K82" s="39">
        <f t="shared" si="10"/>
        <v>0</v>
      </c>
      <c r="L82" s="6">
        <f t="shared" si="11"/>
        <v>0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">
        <f aca="true" t="shared" si="12" ref="C90:L90">SUM(C2:C89)</f>
        <v>7566593.590400001</v>
      </c>
      <c r="D90" s="10">
        <f t="shared" si="12"/>
        <v>0.9999999999999996</v>
      </c>
      <c r="E90" s="4">
        <f t="shared" si="12"/>
        <v>3559082.990399999</v>
      </c>
      <c r="F90" s="10">
        <f t="shared" si="12"/>
        <v>1.0000000000000002</v>
      </c>
      <c r="G90" s="4">
        <f t="shared" si="12"/>
        <v>419444.30999999994</v>
      </c>
      <c r="H90" s="10">
        <f t="shared" si="12"/>
        <v>1.0000000000000002</v>
      </c>
      <c r="I90" s="4">
        <f>SUM(I2:I89)</f>
        <v>2412888.0599999996</v>
      </c>
      <c r="J90" s="7">
        <f t="shared" si="12"/>
        <v>0.9999999999999999</v>
      </c>
      <c r="K90" s="4">
        <f>SUM(K2:K89)</f>
        <v>13958008.950800003</v>
      </c>
      <c r="L90" s="10">
        <f t="shared" si="12"/>
        <v>0.9999999999999998</v>
      </c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0.0004000011831521988</v>
      </c>
      <c r="E91" s="4">
        <f>+E90-E92</f>
        <v>0.00039999885484576225</v>
      </c>
      <c r="F91" s="10"/>
      <c r="G91" s="4">
        <f>+G90-G92</f>
        <v>0</v>
      </c>
      <c r="I91" s="4">
        <f>+I90-I92</f>
        <v>0</v>
      </c>
      <c r="J91"/>
      <c r="K91" s="4">
        <f>+K90-K92</f>
        <v>0.0008000023663043976</v>
      </c>
    </row>
    <row r="92" spans="3:11" ht="12.75">
      <c r="C92" s="16">
        <v>7566593.59</v>
      </c>
      <c r="E92" s="16">
        <v>3559082.99</v>
      </c>
      <c r="F92" s="10"/>
      <c r="G92" s="16">
        <v>419444.31</v>
      </c>
      <c r="I92" s="16">
        <v>2412888.06</v>
      </c>
      <c r="J92"/>
      <c r="K92" s="4">
        <f>+C92+E92+G92+I92</f>
        <v>13958008.950000001</v>
      </c>
    </row>
    <row r="93" spans="3:21" ht="12.75">
      <c r="C93"/>
      <c r="J93"/>
      <c r="M93" s="15"/>
      <c r="O93" s="13"/>
      <c r="P93" s="13"/>
      <c r="Q93" s="15"/>
      <c r="S93" s="13"/>
      <c r="T93" s="13"/>
      <c r="U93" s="15"/>
    </row>
    <row r="94" spans="3:21" ht="12.75">
      <c r="C94" s="13"/>
      <c r="D94" s="13"/>
      <c r="E94" s="14"/>
      <c r="G94" s="13"/>
      <c r="H94" s="13"/>
      <c r="I94" s="14"/>
      <c r="J94"/>
      <c r="K94" s="13"/>
      <c r="L94" s="13"/>
      <c r="M94" s="15"/>
      <c r="O94" s="13"/>
      <c r="P94" s="13"/>
      <c r="Q94" s="15"/>
      <c r="S94" s="13"/>
      <c r="T94" s="13"/>
      <c r="U94" s="15"/>
    </row>
    <row r="95" spans="3:21" ht="12.75">
      <c r="C95"/>
      <c r="J95"/>
      <c r="M95" s="15"/>
      <c r="O95" s="13"/>
      <c r="P95" s="13"/>
      <c r="Q95" s="15"/>
      <c r="S95" s="13"/>
      <c r="T95" s="13"/>
      <c r="U95" s="15"/>
    </row>
    <row r="96" spans="3:10" ht="12.75">
      <c r="C96"/>
      <c r="J96"/>
    </row>
    <row r="97" spans="3:10" ht="12.75">
      <c r="C97"/>
      <c r="J97"/>
    </row>
    <row r="98" spans="3:10" ht="12.75">
      <c r="C98"/>
      <c r="J98"/>
    </row>
    <row r="99" spans="3:10" ht="12.75">
      <c r="C99"/>
      <c r="J99"/>
    </row>
    <row r="100" spans="3:10" ht="12.75">
      <c r="C100"/>
      <c r="J100"/>
    </row>
    <row r="101" spans="3:10" ht="12.75">
      <c r="C101"/>
      <c r="J101"/>
    </row>
    <row r="102" spans="3:10" ht="12.75">
      <c r="C102"/>
      <c r="J102"/>
    </row>
    <row r="103" spans="3:12" ht="12.75">
      <c r="C103" s="4">
        <f>+C92</f>
        <v>7566593.59</v>
      </c>
      <c r="E103" s="4">
        <f>+E92</f>
        <v>3559082.99</v>
      </c>
      <c r="F103" s="10"/>
      <c r="G103" s="4">
        <f>+G92</f>
        <v>419444.31</v>
      </c>
      <c r="I103" s="4">
        <f>+I92</f>
        <v>2412888.06</v>
      </c>
      <c r="J103"/>
      <c r="K103" s="4">
        <f>SUM(C103:I103)</f>
        <v>13958008.950000001</v>
      </c>
      <c r="L103" s="4"/>
    </row>
    <row r="104" spans="5:12" ht="12.75">
      <c r="E104" s="4"/>
      <c r="F104" s="10"/>
      <c r="G104" s="4"/>
      <c r="I104" s="4"/>
      <c r="J104"/>
      <c r="K104" s="4">
        <v>8704.45</v>
      </c>
      <c r="L104" s="4"/>
    </row>
    <row r="105" spans="5:12" ht="12.75">
      <c r="E105" s="4"/>
      <c r="F105" s="10"/>
      <c r="G105" s="4"/>
      <c r="I105" s="4"/>
      <c r="J105"/>
      <c r="K105" s="4">
        <f>SUM(K103:K104)</f>
        <v>13966713.4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K25" sqref="K25"/>
    </sheetView>
  </sheetViews>
  <sheetFormatPr defaultColWidth="9.140625" defaultRowHeight="12.75"/>
  <cols>
    <col min="3" max="3" width="18.421875" style="48" customWidth="1"/>
    <col min="4" max="4" width="11.28125" style="0" customWidth="1"/>
    <col min="5" max="5" width="13.28125" style="0" customWidth="1"/>
    <col min="7" max="7" width="19.14062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3:6" ht="12.75">
      <c r="C1" s="46">
        <f>+SUM(Dec2020!C1)+1</f>
        <v>2021</v>
      </c>
      <c r="D1" s="5">
        <f>+DATE(C1,4,1)</f>
        <v>44287</v>
      </c>
      <c r="F1" t="s">
        <v>157</v>
      </c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2" ht="12.75">
      <c r="B3" s="29">
        <v>33010</v>
      </c>
      <c r="C3" s="31">
        <v>47687.968</v>
      </c>
      <c r="D3" s="6">
        <f>+C3/$C$90</f>
        <v>0.004576943127306102</v>
      </c>
      <c r="E3" s="31">
        <v>47687.968</v>
      </c>
      <c r="F3" s="6">
        <f>+E3/$E$90</f>
        <v>0.009633598642836165</v>
      </c>
      <c r="G3" s="31">
        <v>1717.96</v>
      </c>
      <c r="H3" s="6">
        <f>+G3/$G$90</f>
        <v>0.003314991560950289</v>
      </c>
      <c r="I3" s="31">
        <v>5579.28</v>
      </c>
      <c r="J3" s="6">
        <f>+I3/$I$90</f>
        <v>0.00204518107215724</v>
      </c>
      <c r="K3" s="26">
        <f>+C3+E3+G3+I3</f>
        <v>102673.176</v>
      </c>
      <c r="L3" s="6">
        <f>+K3/$K$90</f>
        <v>0.005515437854901267</v>
      </c>
    </row>
    <row r="4" spans="2:12" ht="12.75">
      <c r="B4" s="29">
        <v>33012</v>
      </c>
      <c r="C4" s="31">
        <v>1145.8404</v>
      </c>
      <c r="D4" s="6">
        <f aca="true" t="shared" si="0" ref="D4:D67">+C4/$C$90</f>
        <v>0.0001099742044737506</v>
      </c>
      <c r="E4" s="31">
        <v>1145.8404</v>
      </c>
      <c r="F4" s="6">
        <f aca="true" t="shared" si="1" ref="F4:F67">+E4/$E$90</f>
        <v>0.00023147487689865185</v>
      </c>
      <c r="G4" s="31">
        <v>0</v>
      </c>
      <c r="H4" s="6">
        <f aca="true" t="shared" si="2" ref="H4:H67">+G4/$G$90</f>
        <v>0</v>
      </c>
      <c r="I4" s="31">
        <v>63679.45</v>
      </c>
      <c r="J4" s="6">
        <f aca="true" t="shared" si="3" ref="J4:J67">+I4/$I$90</f>
        <v>0.023342797964142927</v>
      </c>
      <c r="K4" s="26">
        <f aca="true" t="shared" si="4" ref="K4:K67">+C4+E4+G4+I4</f>
        <v>65971.1308</v>
      </c>
      <c r="L4" s="6">
        <f aca="true" t="shared" si="5" ref="L4:L67">+K4/$K$90</f>
        <v>0.0035438630255770296</v>
      </c>
    </row>
    <row r="5" spans="2:12" ht="12.75">
      <c r="B5" s="29">
        <v>33013</v>
      </c>
      <c r="C5" s="31">
        <v>691.4427</v>
      </c>
      <c r="D5" s="6">
        <f t="shared" si="0"/>
        <v>6.636252384859373E-05</v>
      </c>
      <c r="E5" s="31">
        <v>691.4427</v>
      </c>
      <c r="F5" s="6">
        <f t="shared" si="1"/>
        <v>0.00013968054701594693</v>
      </c>
      <c r="G5" s="31">
        <v>0</v>
      </c>
      <c r="H5" s="6">
        <f t="shared" si="2"/>
        <v>0</v>
      </c>
      <c r="I5" s="31">
        <v>4754.51</v>
      </c>
      <c r="J5" s="6">
        <f t="shared" si="3"/>
        <v>0.0017428474389853744</v>
      </c>
      <c r="K5" s="26">
        <f t="shared" si="4"/>
        <v>6137.3954</v>
      </c>
      <c r="L5" s="6">
        <f t="shared" si="5"/>
        <v>0.0003296910082888339</v>
      </c>
    </row>
    <row r="6" spans="2:12" ht="12.75">
      <c r="B6" s="29">
        <v>33014</v>
      </c>
      <c r="C6" s="31">
        <v>14160.1583</v>
      </c>
      <c r="D6" s="6">
        <f t="shared" si="0"/>
        <v>0.0013590480351931005</v>
      </c>
      <c r="E6" s="31">
        <v>14160.1583</v>
      </c>
      <c r="F6" s="6">
        <f t="shared" si="1"/>
        <v>0.002860538779535023</v>
      </c>
      <c r="G6" s="31">
        <v>3364.6</v>
      </c>
      <c r="H6" s="6">
        <f t="shared" si="2"/>
        <v>0.006492363387956263</v>
      </c>
      <c r="I6" s="31">
        <v>46279.17</v>
      </c>
      <c r="J6" s="6">
        <f t="shared" si="3"/>
        <v>0.016964425968789373</v>
      </c>
      <c r="K6" s="26">
        <f t="shared" si="4"/>
        <v>77964.0866</v>
      </c>
      <c r="L6" s="6">
        <f t="shared" si="5"/>
        <v>0.004188105319313786</v>
      </c>
    </row>
    <row r="7" spans="2:12" ht="12.75">
      <c r="B7" s="29">
        <v>33015</v>
      </c>
      <c r="C7" s="31">
        <v>864.2532</v>
      </c>
      <c r="D7" s="6">
        <f t="shared" si="0"/>
        <v>8.294833917000418E-05</v>
      </c>
      <c r="E7" s="31">
        <v>864.2532</v>
      </c>
      <c r="F7" s="6">
        <f t="shared" si="1"/>
        <v>0.00017459054775801754</v>
      </c>
      <c r="G7" s="31">
        <v>0</v>
      </c>
      <c r="H7" s="6">
        <f t="shared" si="2"/>
        <v>0</v>
      </c>
      <c r="I7" s="31">
        <v>15100.36</v>
      </c>
      <c r="J7" s="6">
        <f t="shared" si="3"/>
        <v>0.0055352967506130364</v>
      </c>
      <c r="K7" s="26">
        <f t="shared" si="4"/>
        <v>16828.8664</v>
      </c>
      <c r="L7" s="6">
        <f t="shared" si="5"/>
        <v>0.000904019632134843</v>
      </c>
    </row>
    <row r="8" spans="2:12" ht="12.75">
      <c r="B8" s="29">
        <v>33016</v>
      </c>
      <c r="C8" s="31">
        <v>48572.753</v>
      </c>
      <c r="D8" s="6">
        <f t="shared" si="0"/>
        <v>0.0046618620449017</v>
      </c>
      <c r="E8" s="31">
        <v>48572.753</v>
      </c>
      <c r="F8" s="6">
        <f t="shared" si="1"/>
        <v>0.00981233688505277</v>
      </c>
      <c r="G8" s="31">
        <v>1311.5</v>
      </c>
      <c r="H8" s="6">
        <f t="shared" si="2"/>
        <v>0.002530682572461701</v>
      </c>
      <c r="I8" s="31">
        <v>31562.21</v>
      </c>
      <c r="J8" s="6">
        <f t="shared" si="3"/>
        <v>0.011569671084342774</v>
      </c>
      <c r="K8" s="26">
        <f t="shared" si="4"/>
        <v>130019.21599999999</v>
      </c>
      <c r="L8" s="6">
        <f t="shared" si="5"/>
        <v>0.006984423134928487</v>
      </c>
    </row>
    <row r="9" spans="2:12" ht="12.75">
      <c r="B9" s="29">
        <v>33018</v>
      </c>
      <c r="C9" s="31">
        <v>2224.5627</v>
      </c>
      <c r="D9" s="6">
        <f t="shared" si="0"/>
        <v>0.00021350662206925036</v>
      </c>
      <c r="E9" s="31">
        <v>2224.5627</v>
      </c>
      <c r="F9" s="6">
        <f t="shared" si="1"/>
        <v>0.0004493910121652479</v>
      </c>
      <c r="G9" s="31">
        <v>0</v>
      </c>
      <c r="H9" s="6">
        <f t="shared" si="2"/>
        <v>0</v>
      </c>
      <c r="I9" s="31">
        <v>10399.81</v>
      </c>
      <c r="J9" s="6">
        <f t="shared" si="3"/>
        <v>0.003812229277977012</v>
      </c>
      <c r="K9" s="26">
        <f t="shared" si="4"/>
        <v>14848.935399999998</v>
      </c>
      <c r="L9" s="6">
        <f t="shared" si="5"/>
        <v>0.0007976609237269866</v>
      </c>
    </row>
    <row r="10" spans="2:12" ht="12.75">
      <c r="B10" s="29">
        <v>33030</v>
      </c>
      <c r="C10" s="31">
        <v>22629.4913</v>
      </c>
      <c r="D10" s="6">
        <f t="shared" si="0"/>
        <v>0.0021719083245477816</v>
      </c>
      <c r="E10" s="31">
        <v>22629.4913</v>
      </c>
      <c r="F10" s="6">
        <f t="shared" si="1"/>
        <v>0.0045714557742479785</v>
      </c>
      <c r="G10" s="31">
        <v>0</v>
      </c>
      <c r="H10" s="6">
        <f t="shared" si="2"/>
        <v>0</v>
      </c>
      <c r="I10" s="31">
        <v>21490.91</v>
      </c>
      <c r="J10" s="6">
        <f t="shared" si="3"/>
        <v>0.00787786279868276</v>
      </c>
      <c r="K10" s="26">
        <f t="shared" si="4"/>
        <v>66749.8926</v>
      </c>
      <c r="L10" s="6">
        <f t="shared" si="5"/>
        <v>0.003585696856758711</v>
      </c>
    </row>
    <row r="11" spans="2:12" ht="12.75">
      <c r="B11" s="29">
        <v>33031</v>
      </c>
      <c r="C11" s="31">
        <v>551.31</v>
      </c>
      <c r="D11" s="6">
        <f t="shared" si="0"/>
        <v>5.2913022327039116E-05</v>
      </c>
      <c r="E11" s="31">
        <v>551.31</v>
      </c>
      <c r="F11" s="6">
        <f t="shared" si="1"/>
        <v>0.00011137189296432184</v>
      </c>
      <c r="G11" s="31">
        <v>0</v>
      </c>
      <c r="H11" s="6">
        <f t="shared" si="2"/>
        <v>0</v>
      </c>
      <c r="I11" s="31">
        <v>2356.71</v>
      </c>
      <c r="J11" s="6">
        <f t="shared" si="3"/>
        <v>0.0008638925962783171</v>
      </c>
      <c r="K11" s="26">
        <f t="shared" si="4"/>
        <v>3459.33</v>
      </c>
      <c r="L11" s="6">
        <f t="shared" si="5"/>
        <v>0.0001858296429302586</v>
      </c>
    </row>
    <row r="12" spans="2:12" ht="12.75">
      <c r="B12" s="29">
        <v>33032</v>
      </c>
      <c r="C12" s="31">
        <v>2857.431</v>
      </c>
      <c r="D12" s="6">
        <f t="shared" si="0"/>
        <v>0.00027424735684274495</v>
      </c>
      <c r="E12" s="31">
        <v>2857.431</v>
      </c>
      <c r="F12" s="6">
        <f t="shared" si="1"/>
        <v>0.0005772387576589127</v>
      </c>
      <c r="G12" s="31">
        <v>0</v>
      </c>
      <c r="H12" s="6">
        <f t="shared" si="2"/>
        <v>0</v>
      </c>
      <c r="I12" s="31">
        <v>6914.81</v>
      </c>
      <c r="J12" s="6">
        <f t="shared" si="3"/>
        <v>0.0025347425706477547</v>
      </c>
      <c r="K12" s="26">
        <f t="shared" si="4"/>
        <v>12629.672</v>
      </c>
      <c r="L12" s="6">
        <f t="shared" si="5"/>
        <v>0.0006784456637806411</v>
      </c>
    </row>
    <row r="13" spans="2:12" ht="12.75">
      <c r="B13" s="29">
        <v>33033</v>
      </c>
      <c r="C13" s="31">
        <v>44349.2795</v>
      </c>
      <c r="D13" s="6">
        <f t="shared" si="0"/>
        <v>0.0042565061696170905</v>
      </c>
      <c r="E13" s="31">
        <v>44349.2795</v>
      </c>
      <c r="F13" s="6">
        <f t="shared" si="1"/>
        <v>0.008959139521356031</v>
      </c>
      <c r="G13" s="31">
        <v>583.93</v>
      </c>
      <c r="H13" s="6">
        <f t="shared" si="2"/>
        <v>0.0011267567476458719</v>
      </c>
      <c r="I13" s="31">
        <v>29446.49</v>
      </c>
      <c r="J13" s="6">
        <f t="shared" si="3"/>
        <v>0.010794117518652486</v>
      </c>
      <c r="K13" s="26">
        <f t="shared" si="4"/>
        <v>118728.97899999999</v>
      </c>
      <c r="L13" s="6">
        <f t="shared" si="5"/>
        <v>0.006377929764735995</v>
      </c>
    </row>
    <row r="14" spans="2:12" ht="12.75">
      <c r="B14" s="29">
        <v>33034</v>
      </c>
      <c r="C14" s="31">
        <v>79539.3505</v>
      </c>
      <c r="D14" s="6">
        <f t="shared" si="0"/>
        <v>0.00763393994102173</v>
      </c>
      <c r="E14" s="31">
        <v>79539.3505</v>
      </c>
      <c r="F14" s="6">
        <f t="shared" si="1"/>
        <v>0.016067998096057898</v>
      </c>
      <c r="G14" s="31">
        <v>180.77</v>
      </c>
      <c r="H14" s="6">
        <f t="shared" si="2"/>
        <v>0.00034881546978566657</v>
      </c>
      <c r="I14" s="31">
        <v>14576.77</v>
      </c>
      <c r="J14" s="6">
        <f t="shared" si="3"/>
        <v>0.0053433658280619524</v>
      </c>
      <c r="K14" s="26">
        <f t="shared" si="4"/>
        <v>173836.24099999998</v>
      </c>
      <c r="L14" s="6">
        <f t="shared" si="5"/>
        <v>0.009338203233969692</v>
      </c>
    </row>
    <row r="15" spans="2:12" ht="12.75">
      <c r="B15" s="29">
        <v>33035</v>
      </c>
      <c r="C15" s="31">
        <v>392.07</v>
      </c>
      <c r="D15" s="6">
        <f t="shared" si="0"/>
        <v>3.762966146770823E-05</v>
      </c>
      <c r="E15" s="31">
        <v>392.07</v>
      </c>
      <c r="F15" s="6">
        <f t="shared" si="1"/>
        <v>7.920331224632543E-05</v>
      </c>
      <c r="G15" s="31">
        <v>0</v>
      </c>
      <c r="H15" s="6">
        <f t="shared" si="2"/>
        <v>0</v>
      </c>
      <c r="I15" s="31">
        <v>609.76</v>
      </c>
      <c r="J15" s="6">
        <f t="shared" si="3"/>
        <v>0.00022351801855411427</v>
      </c>
      <c r="K15" s="26">
        <f t="shared" si="4"/>
        <v>1393.9</v>
      </c>
      <c r="L15" s="6">
        <f t="shared" si="5"/>
        <v>7.487806577588362E-05</v>
      </c>
    </row>
    <row r="16" spans="2:12" ht="12.75">
      <c r="B16" s="29">
        <v>33054</v>
      </c>
      <c r="C16" s="31">
        <v>932.4642</v>
      </c>
      <c r="D16" s="6">
        <f t="shared" si="0"/>
        <v>8.949501919748358E-05</v>
      </c>
      <c r="E16" s="31">
        <v>932.4642</v>
      </c>
      <c r="F16" s="6">
        <f t="shared" si="1"/>
        <v>0.00018837006960777423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1864.9284</v>
      </c>
      <c r="L16" s="6">
        <f t="shared" si="5"/>
        <v>0.00010018095372875628</v>
      </c>
    </row>
    <row r="17" spans="2:12" ht="12.75">
      <c r="B17" s="29">
        <v>33055</v>
      </c>
      <c r="C17" s="31">
        <v>422.88</v>
      </c>
      <c r="D17" s="6">
        <f t="shared" si="0"/>
        <v>4.0586709621915625E-05</v>
      </c>
      <c r="E17" s="31">
        <v>422.88</v>
      </c>
      <c r="F17" s="6">
        <f t="shared" si="1"/>
        <v>8.542733869647281E-05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845.76</v>
      </c>
      <c r="L17" s="6">
        <f t="shared" si="5"/>
        <v>4.5432866712541304E-05</v>
      </c>
    </row>
    <row r="18" spans="2:12" ht="12.75">
      <c r="B18" s="29">
        <v>33056</v>
      </c>
      <c r="C18" s="31">
        <v>17713.3245</v>
      </c>
      <c r="D18" s="6">
        <f t="shared" si="0"/>
        <v>0.0017000698967089096</v>
      </c>
      <c r="E18" s="31">
        <v>17713.3245</v>
      </c>
      <c r="F18" s="6">
        <f t="shared" si="1"/>
        <v>0.0035783252258371877</v>
      </c>
      <c r="G18" s="31">
        <v>223.62</v>
      </c>
      <c r="H18" s="6">
        <f t="shared" si="2"/>
        <v>0.00043149922749057234</v>
      </c>
      <c r="I18" s="31">
        <v>8150.63</v>
      </c>
      <c r="J18" s="6">
        <f t="shared" si="3"/>
        <v>0.002987753653187681</v>
      </c>
      <c r="K18" s="26">
        <f t="shared" si="4"/>
        <v>43800.899</v>
      </c>
      <c r="L18" s="6">
        <f t="shared" si="5"/>
        <v>0.0023529138362614497</v>
      </c>
    </row>
    <row r="19" spans="2:12" ht="12.75">
      <c r="B19" s="29">
        <v>33109</v>
      </c>
      <c r="C19" s="31">
        <v>24126.88</v>
      </c>
      <c r="D19" s="6">
        <f t="shared" si="0"/>
        <v>0.0023156230435177915</v>
      </c>
      <c r="E19" s="31">
        <v>24126.88</v>
      </c>
      <c r="F19" s="6">
        <f t="shared" si="1"/>
        <v>0.004873948045424603</v>
      </c>
      <c r="G19" s="31">
        <v>21190.02</v>
      </c>
      <c r="H19" s="6">
        <f t="shared" si="2"/>
        <v>0.04088845926352642</v>
      </c>
      <c r="I19" s="31">
        <v>0</v>
      </c>
      <c r="J19" s="6">
        <f t="shared" si="3"/>
        <v>0</v>
      </c>
      <c r="K19" s="26">
        <f t="shared" si="4"/>
        <v>69443.78</v>
      </c>
      <c r="L19" s="6">
        <f t="shared" si="5"/>
        <v>0.0037304081545060557</v>
      </c>
    </row>
    <row r="20" spans="2:12" ht="12.75">
      <c r="B20" s="29">
        <v>33122</v>
      </c>
      <c r="C20" s="31">
        <v>73120.675</v>
      </c>
      <c r="D20" s="6">
        <f t="shared" si="0"/>
        <v>0.007017895392507249</v>
      </c>
      <c r="E20" s="31">
        <v>73120.675</v>
      </c>
      <c r="F20" s="6">
        <f t="shared" si="1"/>
        <v>0.014771340968926676</v>
      </c>
      <c r="G20" s="31">
        <v>7359.02</v>
      </c>
      <c r="H20" s="6">
        <f t="shared" si="2"/>
        <v>0.014200033293478543</v>
      </c>
      <c r="I20" s="31">
        <v>53031.04</v>
      </c>
      <c r="J20" s="6">
        <f t="shared" si="3"/>
        <v>0.019439440079152413</v>
      </c>
      <c r="K20" s="26">
        <f t="shared" si="4"/>
        <v>206631.41</v>
      </c>
      <c r="L20" s="6">
        <f t="shared" si="5"/>
        <v>0.01109990695842139</v>
      </c>
    </row>
    <row r="21" spans="2:12" ht="12.75">
      <c r="B21" s="29">
        <v>33125</v>
      </c>
      <c r="C21" s="31">
        <v>13666.1175</v>
      </c>
      <c r="D21" s="6">
        <f t="shared" si="0"/>
        <v>0.0013116315328969908</v>
      </c>
      <c r="E21" s="31">
        <v>13666.1175</v>
      </c>
      <c r="F21" s="6">
        <f t="shared" si="1"/>
        <v>0.0027607360204745892</v>
      </c>
      <c r="G21" s="31">
        <v>0</v>
      </c>
      <c r="H21" s="6">
        <f t="shared" si="2"/>
        <v>0</v>
      </c>
      <c r="I21" s="31">
        <v>6460.67</v>
      </c>
      <c r="J21" s="6">
        <f t="shared" si="3"/>
        <v>0.0023682697404421565</v>
      </c>
      <c r="K21" s="26">
        <f t="shared" si="4"/>
        <v>33792.905</v>
      </c>
      <c r="L21" s="6">
        <f t="shared" si="5"/>
        <v>0.0018153004974160172</v>
      </c>
    </row>
    <row r="22" spans="2:12" ht="12.75">
      <c r="B22" s="29">
        <v>33126</v>
      </c>
      <c r="C22" s="31">
        <v>287274.6287</v>
      </c>
      <c r="D22" s="6">
        <f t="shared" si="0"/>
        <v>0.027571727054461145</v>
      </c>
      <c r="E22" s="31">
        <v>287274.6287</v>
      </c>
      <c r="F22" s="6">
        <f t="shared" si="1"/>
        <v>0.058033264767447905</v>
      </c>
      <c r="G22" s="31">
        <v>22209.85</v>
      </c>
      <c r="H22" s="6">
        <f t="shared" si="2"/>
        <v>0.04285633269690317</v>
      </c>
      <c r="I22" s="31">
        <v>51154.35</v>
      </c>
      <c r="J22" s="6">
        <f t="shared" si="3"/>
        <v>0.018751507072329532</v>
      </c>
      <c r="K22" s="26">
        <f t="shared" si="4"/>
        <v>647913.4574</v>
      </c>
      <c r="L22" s="6">
        <f t="shared" si="5"/>
        <v>0.03480486869953179</v>
      </c>
    </row>
    <row r="23" spans="2:12" ht="12.75">
      <c r="B23" s="29">
        <v>33127</v>
      </c>
      <c r="C23" s="31">
        <v>81560.7069</v>
      </c>
      <c r="D23" s="6">
        <f t="shared" si="0"/>
        <v>0.007827943453245532</v>
      </c>
      <c r="E23" s="31">
        <v>81560.7069</v>
      </c>
      <c r="F23" s="6">
        <f t="shared" si="1"/>
        <v>0.01647633875489512</v>
      </c>
      <c r="G23" s="31">
        <v>114.33</v>
      </c>
      <c r="H23" s="6">
        <f t="shared" si="2"/>
        <v>0.00022061222913423277</v>
      </c>
      <c r="I23" s="31">
        <v>96380.51</v>
      </c>
      <c r="J23" s="6">
        <f t="shared" si="3"/>
        <v>0.03532993410921509</v>
      </c>
      <c r="K23" s="26">
        <f t="shared" si="4"/>
        <v>259616.2538</v>
      </c>
      <c r="L23" s="6">
        <f t="shared" si="5"/>
        <v>0.013946167536067791</v>
      </c>
    </row>
    <row r="24" spans="2:12" ht="12.75">
      <c r="B24" s="29">
        <v>33128</v>
      </c>
      <c r="C24" s="31">
        <v>3381.1323</v>
      </c>
      <c r="D24" s="6">
        <f t="shared" si="0"/>
        <v>0.00032451058185154115</v>
      </c>
      <c r="E24" s="31">
        <v>3381.1323</v>
      </c>
      <c r="F24" s="6">
        <f t="shared" si="1"/>
        <v>0.0006830333290051176</v>
      </c>
      <c r="G24" s="31">
        <v>0</v>
      </c>
      <c r="H24" s="6">
        <f t="shared" si="2"/>
        <v>0</v>
      </c>
      <c r="I24" s="31">
        <v>65623.78</v>
      </c>
      <c r="J24" s="6">
        <f t="shared" si="3"/>
        <v>0.024055525576671333</v>
      </c>
      <c r="K24" s="26">
        <f t="shared" si="4"/>
        <v>72386.0446</v>
      </c>
      <c r="L24" s="6">
        <f t="shared" si="5"/>
        <v>0.0038884618758984464</v>
      </c>
    </row>
    <row r="25" spans="2:12" ht="12.75">
      <c r="B25" s="29">
        <v>33129</v>
      </c>
      <c r="C25" s="31">
        <v>62019.5924</v>
      </c>
      <c r="D25" s="6">
        <f t="shared" si="0"/>
        <v>0.0059524479464821345</v>
      </c>
      <c r="E25" s="31">
        <v>62019.5924</v>
      </c>
      <c r="F25" s="6">
        <f t="shared" si="1"/>
        <v>0.012528775836577731</v>
      </c>
      <c r="G25" s="31">
        <v>0</v>
      </c>
      <c r="H25" s="6">
        <f t="shared" si="2"/>
        <v>0</v>
      </c>
      <c r="I25" s="31">
        <v>4073.83</v>
      </c>
      <c r="J25" s="6">
        <f t="shared" si="3"/>
        <v>0.0014933324742953085</v>
      </c>
      <c r="K25" s="26">
        <f t="shared" si="4"/>
        <v>128113.0148</v>
      </c>
      <c r="L25" s="6">
        <f t="shared" si="5"/>
        <v>0.006882025072775057</v>
      </c>
    </row>
    <row r="26" spans="2:12" ht="12.75">
      <c r="B26" s="29">
        <v>33130</v>
      </c>
      <c r="C26" s="31">
        <v>154461.8073</v>
      </c>
      <c r="D26" s="6">
        <f t="shared" si="0"/>
        <v>0.014824764757286668</v>
      </c>
      <c r="E26" s="31">
        <v>154461.8073</v>
      </c>
      <c r="F26" s="6">
        <f t="shared" si="1"/>
        <v>0.03120332275796069</v>
      </c>
      <c r="G26" s="31">
        <v>17401.7</v>
      </c>
      <c r="H26" s="6">
        <f t="shared" si="2"/>
        <v>0.03357848183088585</v>
      </c>
      <c r="I26" s="31">
        <v>125767.49</v>
      </c>
      <c r="J26" s="6">
        <f t="shared" si="3"/>
        <v>0.04610223721353382</v>
      </c>
      <c r="K26" s="26">
        <f t="shared" si="4"/>
        <v>452092.8046</v>
      </c>
      <c r="L26" s="6">
        <f t="shared" si="5"/>
        <v>0.024285698227736924</v>
      </c>
    </row>
    <row r="27" spans="2:12" ht="12.75">
      <c r="B27" s="29">
        <v>33131</v>
      </c>
      <c r="C27" s="31">
        <v>757783.9981</v>
      </c>
      <c r="D27" s="6">
        <f t="shared" si="0"/>
        <v>0.0727297556919669</v>
      </c>
      <c r="E27" s="31">
        <v>757783.9981</v>
      </c>
      <c r="F27" s="6">
        <f t="shared" si="1"/>
        <v>0.15308236441651535</v>
      </c>
      <c r="G27" s="31">
        <v>128693.55</v>
      </c>
      <c r="H27" s="6">
        <f t="shared" si="2"/>
        <v>0.2483282685270519</v>
      </c>
      <c r="I27" s="31">
        <v>197511.96</v>
      </c>
      <c r="J27" s="6">
        <f t="shared" si="3"/>
        <v>0.07240140701249585</v>
      </c>
      <c r="K27" s="26">
        <f t="shared" si="4"/>
        <v>1841773.5062</v>
      </c>
      <c r="L27" s="6">
        <f t="shared" si="5"/>
        <v>0.09893711008072557</v>
      </c>
    </row>
    <row r="28" spans="2:12" ht="12.75">
      <c r="B28" s="29">
        <v>33132</v>
      </c>
      <c r="C28" s="31">
        <v>246138.4084</v>
      </c>
      <c r="D28" s="6">
        <f t="shared" si="0"/>
        <v>0.023623600332319517</v>
      </c>
      <c r="E28" s="31">
        <v>246138.4084</v>
      </c>
      <c r="F28" s="6">
        <f t="shared" si="1"/>
        <v>0.04972320559165141</v>
      </c>
      <c r="G28" s="31">
        <v>22632.53</v>
      </c>
      <c r="H28" s="6">
        <f t="shared" si="2"/>
        <v>0.0436719399479349</v>
      </c>
      <c r="I28" s="31">
        <v>88070.67</v>
      </c>
      <c r="J28" s="6">
        <f t="shared" si="3"/>
        <v>0.032283819291415106</v>
      </c>
      <c r="K28" s="26">
        <f t="shared" si="4"/>
        <v>602980.0168</v>
      </c>
      <c r="L28" s="6">
        <f t="shared" si="5"/>
        <v>0.03239111655032198</v>
      </c>
    </row>
    <row r="29" spans="2:12" ht="12.75">
      <c r="B29" s="29">
        <v>33133</v>
      </c>
      <c r="C29" s="31">
        <v>167871.2284</v>
      </c>
      <c r="D29" s="6">
        <f t="shared" si="0"/>
        <v>0.016111759366593537</v>
      </c>
      <c r="E29" s="31">
        <v>167871.2284</v>
      </c>
      <c r="F29" s="6">
        <f t="shared" si="1"/>
        <v>0.033912202719257815</v>
      </c>
      <c r="G29" s="31">
        <v>17760.6</v>
      </c>
      <c r="H29" s="6">
        <f t="shared" si="2"/>
        <v>0.034271018601954466</v>
      </c>
      <c r="I29" s="31">
        <v>88289.38</v>
      </c>
      <c r="J29" s="6">
        <f t="shared" si="3"/>
        <v>0.032363991204689135</v>
      </c>
      <c r="K29" s="26">
        <f t="shared" si="4"/>
        <v>441792.43679999997</v>
      </c>
      <c r="L29" s="6">
        <f t="shared" si="5"/>
        <v>0.023732379038667265</v>
      </c>
    </row>
    <row r="30" spans="2:12" ht="12.75">
      <c r="B30" s="29">
        <v>33134</v>
      </c>
      <c r="C30" s="31">
        <v>161167.8332</v>
      </c>
      <c r="D30" s="6">
        <f t="shared" si="0"/>
        <v>0.015468388305149764</v>
      </c>
      <c r="E30" s="31">
        <v>161167.8332</v>
      </c>
      <c r="F30" s="6">
        <f t="shared" si="1"/>
        <v>0.032558028456661545</v>
      </c>
      <c r="G30" s="31">
        <v>42585.82</v>
      </c>
      <c r="H30" s="6">
        <f t="shared" si="2"/>
        <v>0.08217399352496452</v>
      </c>
      <c r="I30" s="31">
        <v>130512.99</v>
      </c>
      <c r="J30" s="6">
        <f t="shared" si="3"/>
        <v>0.047841781882007564</v>
      </c>
      <c r="K30" s="26">
        <f t="shared" si="4"/>
        <v>495434.4764</v>
      </c>
      <c r="L30" s="6">
        <f t="shared" si="5"/>
        <v>0.02661394311752612</v>
      </c>
    </row>
    <row r="31" spans="2:12" ht="12.75">
      <c r="B31" s="29">
        <v>33135</v>
      </c>
      <c r="C31" s="31">
        <v>25623.3843</v>
      </c>
      <c r="D31" s="6">
        <f t="shared" si="0"/>
        <v>0.0024592528805213107</v>
      </c>
      <c r="E31" s="31">
        <v>25623.3843</v>
      </c>
      <c r="F31" s="6">
        <f t="shared" si="1"/>
        <v>0.00517626165613409</v>
      </c>
      <c r="G31" s="31">
        <v>0</v>
      </c>
      <c r="H31" s="6">
        <f t="shared" si="2"/>
        <v>0</v>
      </c>
      <c r="I31" s="31">
        <v>49584.25</v>
      </c>
      <c r="J31" s="6">
        <f t="shared" si="3"/>
        <v>0.018175959904703227</v>
      </c>
      <c r="K31" s="26">
        <f t="shared" si="4"/>
        <v>100831.01860000001</v>
      </c>
      <c r="L31" s="6">
        <f t="shared" si="5"/>
        <v>0.005416480122663136</v>
      </c>
    </row>
    <row r="32" spans="2:12" ht="12.75">
      <c r="B32" s="29">
        <v>33136</v>
      </c>
      <c r="C32" s="31">
        <v>22517.1505</v>
      </c>
      <c r="D32" s="6">
        <f t="shared" si="0"/>
        <v>0.0021611262033117483</v>
      </c>
      <c r="E32" s="31">
        <v>22517.1505</v>
      </c>
      <c r="F32" s="6">
        <f t="shared" si="1"/>
        <v>0.004548761450631272</v>
      </c>
      <c r="G32" s="31">
        <v>338.74</v>
      </c>
      <c r="H32" s="6">
        <f t="shared" si="2"/>
        <v>0.0006536358479570542</v>
      </c>
      <c r="I32" s="31">
        <v>8014.46</v>
      </c>
      <c r="J32" s="6">
        <f t="shared" si="3"/>
        <v>0.0029378381969647183</v>
      </c>
      <c r="K32" s="26">
        <f t="shared" si="4"/>
        <v>53387.501</v>
      </c>
      <c r="L32" s="6">
        <f t="shared" si="5"/>
        <v>0.0028678906747170185</v>
      </c>
    </row>
    <row r="33" spans="2:12" ht="12.75">
      <c r="B33" s="29">
        <v>33137</v>
      </c>
      <c r="C33" s="31">
        <v>135117.3386</v>
      </c>
      <c r="D33" s="6">
        <f t="shared" si="0"/>
        <v>0.012968142703944974</v>
      </c>
      <c r="E33" s="31">
        <v>135117.3386</v>
      </c>
      <c r="F33" s="6">
        <f t="shared" si="1"/>
        <v>0.027295484885424232</v>
      </c>
      <c r="G33" s="31">
        <v>979.16</v>
      </c>
      <c r="H33" s="6">
        <f t="shared" si="2"/>
        <v>0.0018893962239051462</v>
      </c>
      <c r="I33" s="31">
        <v>126093.39</v>
      </c>
      <c r="J33" s="6">
        <f t="shared" si="3"/>
        <v>0.04622170146544733</v>
      </c>
      <c r="K33" s="26">
        <f t="shared" si="4"/>
        <v>397307.22719999996</v>
      </c>
      <c r="L33" s="6">
        <f t="shared" si="5"/>
        <v>0.021342705137754166</v>
      </c>
    </row>
    <row r="34" spans="2:12" ht="12.75">
      <c r="B34" s="29">
        <v>33138</v>
      </c>
      <c r="C34" s="31">
        <v>102640.6876</v>
      </c>
      <c r="D34" s="6">
        <f t="shared" si="0"/>
        <v>0.009851134560667224</v>
      </c>
      <c r="E34" s="31">
        <v>102640.6876</v>
      </c>
      <c r="F34" s="6">
        <f t="shared" si="1"/>
        <v>0.02073477294656654</v>
      </c>
      <c r="G34" s="31">
        <v>10985.4</v>
      </c>
      <c r="H34" s="6">
        <f t="shared" si="2"/>
        <v>0.021197529799100855</v>
      </c>
      <c r="I34" s="31">
        <v>37631.43</v>
      </c>
      <c r="J34" s="6">
        <f t="shared" si="3"/>
        <v>0.013794448092623085</v>
      </c>
      <c r="K34" s="26">
        <f t="shared" si="4"/>
        <v>253898.2052</v>
      </c>
      <c r="L34" s="6">
        <f t="shared" si="5"/>
        <v>0.013639003163314725</v>
      </c>
    </row>
    <row r="35" spans="2:12" ht="12.75">
      <c r="B35" s="29">
        <v>33139</v>
      </c>
      <c r="C35" s="31">
        <v>2987092.7352</v>
      </c>
      <c r="D35" s="6">
        <f t="shared" si="0"/>
        <v>0.28669188766859655</v>
      </c>
      <c r="E35" s="31">
        <v>3474.75</v>
      </c>
      <c r="F35" s="6">
        <f t="shared" si="1"/>
        <v>0.0007019453394238765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2990567.4852</v>
      </c>
      <c r="L35" s="6">
        <f t="shared" si="5"/>
        <v>0.16064847468543256</v>
      </c>
    </row>
    <row r="36" spans="2:12" ht="12.75">
      <c r="B36" s="29">
        <v>33140</v>
      </c>
      <c r="C36" s="31">
        <v>2277666.8606</v>
      </c>
      <c r="D36" s="6">
        <f t="shared" si="0"/>
        <v>0.21860339454841177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2277666.8606</v>
      </c>
      <c r="L36" s="6">
        <f t="shared" si="5"/>
        <v>0.12235259990211429</v>
      </c>
    </row>
    <row r="37" spans="2:12" ht="12.75">
      <c r="B37" s="29">
        <v>33141</v>
      </c>
      <c r="C37" s="31">
        <v>252006.7703</v>
      </c>
      <c r="D37" s="6">
        <f t="shared" si="0"/>
        <v>0.02418682748988576</v>
      </c>
      <c r="E37" s="31">
        <v>44289.1261</v>
      </c>
      <c r="F37" s="6">
        <f t="shared" si="1"/>
        <v>0.008946987741003344</v>
      </c>
      <c r="G37" s="31">
        <v>15021.3</v>
      </c>
      <c r="H37" s="6">
        <f t="shared" si="2"/>
        <v>0.02898523989761262</v>
      </c>
      <c r="I37" s="31">
        <v>8296.49</v>
      </c>
      <c r="J37" s="6">
        <f t="shared" si="3"/>
        <v>0.0030412211456212665</v>
      </c>
      <c r="K37" s="26">
        <f t="shared" si="4"/>
        <v>319613.6864</v>
      </c>
      <c r="L37" s="6">
        <f t="shared" si="5"/>
        <v>0.017169133103617073</v>
      </c>
    </row>
    <row r="38" spans="2:12" ht="12.75">
      <c r="B38" s="29">
        <v>33142</v>
      </c>
      <c r="C38" s="31">
        <v>100676.7699</v>
      </c>
      <c r="D38" s="6">
        <f t="shared" si="0"/>
        <v>0.009662643836558162</v>
      </c>
      <c r="E38" s="31">
        <v>100676.7699</v>
      </c>
      <c r="F38" s="6">
        <f t="shared" si="1"/>
        <v>0.020338035662869278</v>
      </c>
      <c r="G38" s="31">
        <v>2875.2</v>
      </c>
      <c r="H38" s="6">
        <f t="shared" si="2"/>
        <v>0.005548012605674329</v>
      </c>
      <c r="I38" s="31">
        <v>21690.64</v>
      </c>
      <c r="J38" s="6">
        <f t="shared" si="3"/>
        <v>0.0079510772664173</v>
      </c>
      <c r="K38" s="26">
        <f t="shared" si="4"/>
        <v>225919.3798</v>
      </c>
      <c r="L38" s="6">
        <f t="shared" si="5"/>
        <v>0.012136025669496543</v>
      </c>
    </row>
    <row r="39" spans="2:12" ht="12.75">
      <c r="B39" s="29">
        <v>33143</v>
      </c>
      <c r="C39" s="31">
        <v>29977.5694</v>
      </c>
      <c r="D39" s="6">
        <f t="shared" si="0"/>
        <v>0.0028771540493961016</v>
      </c>
      <c r="E39" s="31">
        <v>29977.5694</v>
      </c>
      <c r="F39" s="6">
        <f t="shared" si="1"/>
        <v>0.006055864487397889</v>
      </c>
      <c r="G39" s="31">
        <v>0</v>
      </c>
      <c r="H39" s="6">
        <f t="shared" si="2"/>
        <v>0</v>
      </c>
      <c r="I39" s="31">
        <v>49779.34</v>
      </c>
      <c r="J39" s="6">
        <f t="shared" si="3"/>
        <v>0.018247473500609356</v>
      </c>
      <c r="K39" s="26">
        <f t="shared" si="4"/>
        <v>109734.4788</v>
      </c>
      <c r="L39" s="6">
        <f t="shared" si="5"/>
        <v>0.005894759682522926</v>
      </c>
    </row>
    <row r="40" spans="2:12" ht="12.75">
      <c r="B40" s="29">
        <v>33144</v>
      </c>
      <c r="C40" s="31">
        <v>18872.2271</v>
      </c>
      <c r="D40" s="6">
        <f t="shared" si="0"/>
        <v>0.0018112977705886937</v>
      </c>
      <c r="E40" s="31">
        <v>18872.2271</v>
      </c>
      <c r="F40" s="6">
        <f t="shared" si="1"/>
        <v>0.0038124388394543437</v>
      </c>
      <c r="G40" s="31">
        <v>460.12</v>
      </c>
      <c r="H40" s="6">
        <f t="shared" si="2"/>
        <v>0.0008878518225246496</v>
      </c>
      <c r="I40" s="31">
        <v>33748.34</v>
      </c>
      <c r="J40" s="6">
        <f t="shared" si="3"/>
        <v>0.012371034646894772</v>
      </c>
      <c r="K40" s="26">
        <f t="shared" si="4"/>
        <v>71952.9142</v>
      </c>
      <c r="L40" s="6">
        <f t="shared" si="5"/>
        <v>0.0038651948075429446</v>
      </c>
    </row>
    <row r="41" spans="2:12" ht="12.75">
      <c r="B41" s="29">
        <v>33145</v>
      </c>
      <c r="C41" s="31">
        <v>31035.1797</v>
      </c>
      <c r="D41" s="6">
        <f t="shared" si="0"/>
        <v>0.0029786602027711655</v>
      </c>
      <c r="E41" s="31">
        <v>31035.1797</v>
      </c>
      <c r="F41" s="6">
        <f t="shared" si="1"/>
        <v>0.00626951572015181</v>
      </c>
      <c r="G41" s="31">
        <v>0</v>
      </c>
      <c r="H41" s="6">
        <f t="shared" si="2"/>
        <v>0</v>
      </c>
      <c r="I41" s="31">
        <v>34906.07</v>
      </c>
      <c r="J41" s="6">
        <f t="shared" si="3"/>
        <v>0.01279542049644321</v>
      </c>
      <c r="K41" s="26">
        <f t="shared" si="4"/>
        <v>96976.4294</v>
      </c>
      <c r="L41" s="6">
        <f t="shared" si="5"/>
        <v>0.0052094177913218544</v>
      </c>
    </row>
    <row r="42" spans="2:12" ht="12.75">
      <c r="B42" s="29">
        <v>33146</v>
      </c>
      <c r="C42" s="31">
        <v>42698.3718</v>
      </c>
      <c r="D42" s="6">
        <f t="shared" si="0"/>
        <v>0.004098057173607621</v>
      </c>
      <c r="E42" s="31">
        <v>42698.3718</v>
      </c>
      <c r="F42" s="6">
        <f t="shared" si="1"/>
        <v>0.008625634386933702</v>
      </c>
      <c r="G42" s="31">
        <v>11666.48</v>
      </c>
      <c r="H42" s="6">
        <f t="shared" si="2"/>
        <v>0.022511748088427742</v>
      </c>
      <c r="I42" s="31">
        <v>69220.39</v>
      </c>
      <c r="J42" s="6">
        <f t="shared" si="3"/>
        <v>0.025373924849683524</v>
      </c>
      <c r="K42" s="26">
        <f t="shared" si="4"/>
        <v>166283.61359999998</v>
      </c>
      <c r="L42" s="6">
        <f t="shared" si="5"/>
        <v>0.008932488239179578</v>
      </c>
    </row>
    <row r="43" spans="2:12" ht="12.75">
      <c r="B43" s="29">
        <v>33147</v>
      </c>
      <c r="C43" s="31">
        <v>6559.7271</v>
      </c>
      <c r="D43" s="6">
        <f t="shared" si="0"/>
        <v>0.0006295822432054263</v>
      </c>
      <c r="E43" s="31">
        <v>6559.7271</v>
      </c>
      <c r="F43" s="6">
        <f t="shared" si="1"/>
        <v>0.0013251514111051158</v>
      </c>
      <c r="G43" s="31">
        <v>78.39</v>
      </c>
      <c r="H43" s="6">
        <f t="shared" si="2"/>
        <v>0.00015126207156330367</v>
      </c>
      <c r="I43" s="31">
        <v>0</v>
      </c>
      <c r="J43" s="6">
        <f t="shared" si="3"/>
        <v>0</v>
      </c>
      <c r="K43" s="26">
        <f t="shared" si="4"/>
        <v>13197.8442</v>
      </c>
      <c r="L43" s="6">
        <f t="shared" si="5"/>
        <v>0.0007089669604042356</v>
      </c>
    </row>
    <row r="44" spans="2:12" ht="12.75">
      <c r="B44" s="29">
        <v>33149</v>
      </c>
      <c r="C44" s="31">
        <v>224583.2541</v>
      </c>
      <c r="D44" s="6">
        <f t="shared" si="0"/>
        <v>0.02155480353788685</v>
      </c>
      <c r="E44" s="31">
        <v>224583.2541</v>
      </c>
      <c r="F44" s="6">
        <f t="shared" si="1"/>
        <v>0.04536878006421849</v>
      </c>
      <c r="G44" s="31">
        <v>47526.96</v>
      </c>
      <c r="H44" s="6">
        <f t="shared" si="2"/>
        <v>0.09170846312930565</v>
      </c>
      <c r="I44" s="31">
        <v>48976.98</v>
      </c>
      <c r="J44" s="6">
        <f t="shared" si="3"/>
        <v>0.017953354638488066</v>
      </c>
      <c r="K44" s="26">
        <f t="shared" si="4"/>
        <v>545670.4482</v>
      </c>
      <c r="L44" s="6">
        <f t="shared" si="5"/>
        <v>0.02931253871316127</v>
      </c>
    </row>
    <row r="45" spans="2:12" ht="12.75">
      <c r="B45" s="29">
        <v>33150</v>
      </c>
      <c r="C45" s="31">
        <v>22178.43</v>
      </c>
      <c r="D45" s="6">
        <f t="shared" si="0"/>
        <v>0.002128616861237188</v>
      </c>
      <c r="E45" s="31">
        <v>22178.43</v>
      </c>
      <c r="F45" s="6">
        <f t="shared" si="1"/>
        <v>0.004480335441179563</v>
      </c>
      <c r="G45" s="31">
        <v>57.96</v>
      </c>
      <c r="H45" s="6">
        <f t="shared" si="2"/>
        <v>0.00011184015394577216</v>
      </c>
      <c r="I45" s="31">
        <v>0</v>
      </c>
      <c r="J45" s="6">
        <f t="shared" si="3"/>
        <v>0</v>
      </c>
      <c r="K45" s="26">
        <f t="shared" si="4"/>
        <v>44414.82</v>
      </c>
      <c r="L45" s="6">
        <f t="shared" si="5"/>
        <v>0.002385892684829637</v>
      </c>
    </row>
    <row r="46" spans="2:12" ht="12.75">
      <c r="B46" s="29">
        <v>33154</v>
      </c>
      <c r="C46" s="31">
        <v>35095.424</v>
      </c>
      <c r="D46" s="6">
        <f t="shared" si="0"/>
        <v>0.0033683498461644164</v>
      </c>
      <c r="E46" s="31">
        <v>35095.424</v>
      </c>
      <c r="F46" s="6">
        <f t="shared" si="1"/>
        <v>0.007089738632104429</v>
      </c>
      <c r="G46" s="31">
        <v>7524.19</v>
      </c>
      <c r="H46" s="6">
        <f t="shared" si="2"/>
        <v>0.01451874685847549</v>
      </c>
      <c r="I46" s="31">
        <v>1018.28</v>
      </c>
      <c r="J46" s="6">
        <f t="shared" si="3"/>
        <v>0.00037326805289504637</v>
      </c>
      <c r="K46" s="26">
        <f t="shared" si="4"/>
        <v>78733.318</v>
      </c>
      <c r="L46" s="6">
        <f t="shared" si="5"/>
        <v>0.004229427192738045</v>
      </c>
    </row>
    <row r="47" spans="2:12" ht="12.75">
      <c r="B47" s="29">
        <v>33155</v>
      </c>
      <c r="C47" s="31">
        <v>6223.7523</v>
      </c>
      <c r="D47" s="6">
        <f t="shared" si="0"/>
        <v>0.0005973364248931836</v>
      </c>
      <c r="E47" s="31">
        <v>6223.7523</v>
      </c>
      <c r="F47" s="6">
        <f t="shared" si="1"/>
        <v>0.0012572800692750939</v>
      </c>
      <c r="G47" s="31">
        <v>0</v>
      </c>
      <c r="H47" s="6">
        <f t="shared" si="2"/>
        <v>0</v>
      </c>
      <c r="I47" s="31">
        <v>50636.61</v>
      </c>
      <c r="J47" s="6">
        <f t="shared" si="3"/>
        <v>0.01856172056792418</v>
      </c>
      <c r="K47" s="26">
        <f t="shared" si="4"/>
        <v>63084.1146</v>
      </c>
      <c r="L47" s="6">
        <f t="shared" si="5"/>
        <v>0.003388777159360198</v>
      </c>
    </row>
    <row r="48" spans="2:12" ht="12.75">
      <c r="B48" s="29">
        <v>33156</v>
      </c>
      <c r="C48" s="31">
        <v>33270.9053</v>
      </c>
      <c r="D48" s="6">
        <f t="shared" si="0"/>
        <v>0.0031932382053285885</v>
      </c>
      <c r="E48" s="31">
        <v>33270.9053</v>
      </c>
      <c r="F48" s="6">
        <f t="shared" si="1"/>
        <v>0.006721161785379712</v>
      </c>
      <c r="G48" s="31">
        <v>1461.99</v>
      </c>
      <c r="H48" s="6">
        <f t="shared" si="2"/>
        <v>0.002821069473208755</v>
      </c>
      <c r="I48" s="31">
        <v>80345.1</v>
      </c>
      <c r="J48" s="6">
        <f t="shared" si="3"/>
        <v>0.029451878694129113</v>
      </c>
      <c r="K48" s="26">
        <f t="shared" si="4"/>
        <v>148348.9006</v>
      </c>
      <c r="L48" s="6">
        <f t="shared" si="5"/>
        <v>0.007969064306554861</v>
      </c>
    </row>
    <row r="49" spans="2:12" ht="12.75">
      <c r="B49" s="29">
        <v>33157</v>
      </c>
      <c r="C49" s="31">
        <v>7954.6398</v>
      </c>
      <c r="D49" s="6">
        <f t="shared" si="0"/>
        <v>0.0007634616338193647</v>
      </c>
      <c r="E49" s="31">
        <v>7954.6398</v>
      </c>
      <c r="F49" s="6">
        <f t="shared" si="1"/>
        <v>0.0016069421784029576</v>
      </c>
      <c r="G49" s="31">
        <v>0</v>
      </c>
      <c r="H49" s="6">
        <f t="shared" si="2"/>
        <v>0</v>
      </c>
      <c r="I49" s="31">
        <v>24179.89</v>
      </c>
      <c r="J49" s="6">
        <f t="shared" si="3"/>
        <v>0.008863554679966613</v>
      </c>
      <c r="K49" s="26">
        <f t="shared" si="4"/>
        <v>40089.1696</v>
      </c>
      <c r="L49" s="6">
        <f t="shared" si="5"/>
        <v>0.0021535257035722464</v>
      </c>
    </row>
    <row r="50" spans="2:12" ht="12.75">
      <c r="B50" s="29">
        <v>33158</v>
      </c>
      <c r="C50" s="31">
        <v>409.49</v>
      </c>
      <c r="D50" s="6">
        <f t="shared" si="0"/>
        <v>3.930157898949638E-05</v>
      </c>
      <c r="E50" s="31">
        <v>409.49</v>
      </c>
      <c r="F50" s="6">
        <f t="shared" si="1"/>
        <v>8.272238205358176E-05</v>
      </c>
      <c r="G50" s="31">
        <v>0</v>
      </c>
      <c r="H50" s="6">
        <f t="shared" si="2"/>
        <v>0</v>
      </c>
      <c r="I50" s="31">
        <v>1190</v>
      </c>
      <c r="J50" s="6">
        <f t="shared" si="3"/>
        <v>0.0004362149732343807</v>
      </c>
      <c r="K50" s="26">
        <f t="shared" si="4"/>
        <v>2008.98</v>
      </c>
      <c r="L50" s="6">
        <f t="shared" si="5"/>
        <v>0.00010791917395970633</v>
      </c>
    </row>
    <row r="51" spans="2:12" ht="12.75">
      <c r="B51" s="29">
        <v>33160</v>
      </c>
      <c r="C51" s="31">
        <v>521576.6054</v>
      </c>
      <c r="D51" s="6">
        <f t="shared" si="0"/>
        <v>0.05005930341693688</v>
      </c>
      <c r="E51" s="31">
        <v>521576.6054</v>
      </c>
      <c r="F51" s="6">
        <f t="shared" si="1"/>
        <v>0.1053653550077146</v>
      </c>
      <c r="G51" s="31">
        <v>38441.57</v>
      </c>
      <c r="H51" s="6">
        <f t="shared" si="2"/>
        <v>0.07417721026082086</v>
      </c>
      <c r="I51" s="31">
        <v>99931.76</v>
      </c>
      <c r="J51" s="6">
        <f t="shared" si="3"/>
        <v>0.036631705893835756</v>
      </c>
      <c r="K51" s="26">
        <f t="shared" si="4"/>
        <v>1181526.5408</v>
      </c>
      <c r="L51" s="6">
        <f t="shared" si="5"/>
        <v>0.06346970517108447</v>
      </c>
    </row>
    <row r="52" spans="2:12" ht="12.75">
      <c r="B52" s="29">
        <v>33161</v>
      </c>
      <c r="C52" s="31">
        <v>23598.783</v>
      </c>
      <c r="D52" s="6">
        <f t="shared" si="0"/>
        <v>0.002264937932868896</v>
      </c>
      <c r="E52" s="31">
        <v>23598.783</v>
      </c>
      <c r="F52" s="6">
        <f t="shared" si="1"/>
        <v>0.004767265484689663</v>
      </c>
      <c r="G52" s="31">
        <v>0</v>
      </c>
      <c r="H52" s="6">
        <f t="shared" si="2"/>
        <v>0</v>
      </c>
      <c r="I52" s="31">
        <v>3828.53</v>
      </c>
      <c r="J52" s="6">
        <f t="shared" si="3"/>
        <v>0.0014034135390563224</v>
      </c>
      <c r="K52" s="26">
        <f t="shared" si="4"/>
        <v>51026.096</v>
      </c>
      <c r="L52" s="6">
        <f t="shared" si="5"/>
        <v>0.0027410397966673014</v>
      </c>
    </row>
    <row r="53" spans="2:12" ht="12.75">
      <c r="B53" s="29">
        <v>33162</v>
      </c>
      <c r="C53" s="31">
        <v>13047.6036</v>
      </c>
      <c r="D53" s="6">
        <f t="shared" si="0"/>
        <v>0.0012522684888740564</v>
      </c>
      <c r="E53" s="31">
        <v>13047.6036</v>
      </c>
      <c r="F53" s="6">
        <f t="shared" si="1"/>
        <v>0.0026357880531463255</v>
      </c>
      <c r="G53" s="31">
        <v>0</v>
      </c>
      <c r="H53" s="6">
        <f t="shared" si="2"/>
        <v>0</v>
      </c>
      <c r="I53" s="31">
        <v>2436.88</v>
      </c>
      <c r="J53" s="6">
        <f t="shared" si="3"/>
        <v>0.0008932802890549561</v>
      </c>
      <c r="K53" s="26">
        <f t="shared" si="4"/>
        <v>28532.0872</v>
      </c>
      <c r="L53" s="6">
        <f t="shared" si="5"/>
        <v>0.001532697827738609</v>
      </c>
    </row>
    <row r="54" spans="2:12" ht="12.75">
      <c r="B54" s="29">
        <v>33165</v>
      </c>
      <c r="C54" s="31">
        <v>7052.9271</v>
      </c>
      <c r="D54" s="6">
        <f t="shared" si="0"/>
        <v>0.0006769180481276945</v>
      </c>
      <c r="E54" s="31">
        <v>7052.9271</v>
      </c>
      <c r="F54" s="6">
        <f t="shared" si="1"/>
        <v>0.00142478431747359</v>
      </c>
      <c r="G54" s="31">
        <v>0</v>
      </c>
      <c r="H54" s="6">
        <f t="shared" si="2"/>
        <v>0</v>
      </c>
      <c r="I54" s="31">
        <v>40136.28</v>
      </c>
      <c r="J54" s="6">
        <f t="shared" si="3"/>
        <v>0.014712643954561016</v>
      </c>
      <c r="K54" s="26">
        <f t="shared" si="4"/>
        <v>54242.1342</v>
      </c>
      <c r="L54" s="6">
        <f t="shared" si="5"/>
        <v>0.002913800195460152</v>
      </c>
    </row>
    <row r="55" spans="2:12" ht="12.75">
      <c r="B55" s="29">
        <v>33166</v>
      </c>
      <c r="C55" s="31">
        <v>310272.0115</v>
      </c>
      <c r="D55" s="6">
        <f t="shared" si="0"/>
        <v>0.029778944463105764</v>
      </c>
      <c r="E55" s="31">
        <v>310272.0115</v>
      </c>
      <c r="F55" s="6">
        <f t="shared" si="1"/>
        <v>0.0626790394779758</v>
      </c>
      <c r="G55" s="31">
        <v>6158.01</v>
      </c>
      <c r="H55" s="6">
        <f t="shared" si="2"/>
        <v>0.011882553250510774</v>
      </c>
      <c r="I55" s="31">
        <v>33982.7</v>
      </c>
      <c r="J55" s="6">
        <f t="shared" si="3"/>
        <v>0.012456943336917636</v>
      </c>
      <c r="K55" s="26">
        <f t="shared" si="4"/>
        <v>660684.733</v>
      </c>
      <c r="L55" s="6">
        <f t="shared" si="5"/>
        <v>0.03549092108092123</v>
      </c>
    </row>
    <row r="56" spans="2:12" ht="12.75">
      <c r="B56" s="29">
        <v>33167</v>
      </c>
      <c r="C56" s="31">
        <v>1625.2116</v>
      </c>
      <c r="D56" s="6">
        <f t="shared" si="0"/>
        <v>0.00015598276410179931</v>
      </c>
      <c r="E56" s="31">
        <v>1625.2116</v>
      </c>
      <c r="F56" s="6">
        <f t="shared" si="1"/>
        <v>0.00032831418323551955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3250.4232</v>
      </c>
      <c r="L56" s="6">
        <f t="shared" si="5"/>
        <v>0.000174607505681224</v>
      </c>
    </row>
    <row r="57" spans="2:12" ht="12.75">
      <c r="B57" s="29">
        <v>33168</v>
      </c>
      <c r="C57" s="31">
        <v>5924.9833</v>
      </c>
      <c r="D57" s="6">
        <f t="shared" si="0"/>
        <v>0.000568661503764187</v>
      </c>
      <c r="E57" s="31">
        <v>5924.9833</v>
      </c>
      <c r="F57" s="6">
        <f t="shared" si="1"/>
        <v>0.0011969247898695734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11849.9666</v>
      </c>
      <c r="L57" s="6">
        <f t="shared" si="5"/>
        <v>0.0006365611439248325</v>
      </c>
    </row>
    <row r="58" spans="2:12" ht="12.75">
      <c r="B58" s="29">
        <v>33169</v>
      </c>
      <c r="C58" s="31">
        <v>29003.756</v>
      </c>
      <c r="D58" s="6">
        <f t="shared" si="0"/>
        <v>0.002783690462346039</v>
      </c>
      <c r="E58" s="31">
        <v>29003.756</v>
      </c>
      <c r="F58" s="6">
        <f t="shared" si="1"/>
        <v>0.0058591413339052585</v>
      </c>
      <c r="G58" s="31">
        <v>0</v>
      </c>
      <c r="H58" s="6">
        <f t="shared" si="2"/>
        <v>0</v>
      </c>
      <c r="I58" s="31">
        <v>46109.18</v>
      </c>
      <c r="J58" s="6">
        <f t="shared" si="3"/>
        <v>0.01690211320971365</v>
      </c>
      <c r="K58" s="26">
        <f t="shared" si="4"/>
        <v>104116.69200000001</v>
      </c>
      <c r="L58" s="6">
        <f t="shared" si="5"/>
        <v>0.0055929812123849745</v>
      </c>
    </row>
    <row r="59" spans="2:12" ht="12.75">
      <c r="B59" s="29">
        <v>33170</v>
      </c>
      <c r="C59" s="31">
        <v>3013.3641</v>
      </c>
      <c r="D59" s="6">
        <f t="shared" si="0"/>
        <v>0.00028921333170593336</v>
      </c>
      <c r="E59" s="31">
        <v>3013.3641</v>
      </c>
      <c r="F59" s="6">
        <f t="shared" si="1"/>
        <v>0.0006087393009517876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6026.7282</v>
      </c>
      <c r="L59" s="6">
        <f t="shared" si="5"/>
        <v>0.00032374614432381996</v>
      </c>
    </row>
    <row r="60" spans="2:12" ht="12.75">
      <c r="B60" s="29">
        <v>33171</v>
      </c>
      <c r="C60" s="31">
        <v>504.655</v>
      </c>
      <c r="D60" s="6">
        <f t="shared" si="0"/>
        <v>4.843522026165302E-05</v>
      </c>
      <c r="E60" s="31">
        <v>504.655</v>
      </c>
      <c r="F60" s="6">
        <f t="shared" si="1"/>
        <v>0.00010194696748455469</v>
      </c>
      <c r="G60" s="31">
        <v>0</v>
      </c>
      <c r="H60" s="6">
        <f t="shared" si="2"/>
        <v>0</v>
      </c>
      <c r="I60" s="31">
        <v>0</v>
      </c>
      <c r="J60" s="6">
        <f t="shared" si="3"/>
        <v>0</v>
      </c>
      <c r="K60" s="26">
        <f t="shared" si="4"/>
        <v>1009.31</v>
      </c>
      <c r="L60" s="6">
        <f t="shared" si="5"/>
        <v>5.4218509626413005E-05</v>
      </c>
    </row>
    <row r="61" spans="2:12" ht="12.75">
      <c r="B61" s="29">
        <v>33172</v>
      </c>
      <c r="C61" s="31">
        <v>157346.2329</v>
      </c>
      <c r="D61" s="6">
        <f t="shared" si="0"/>
        <v>0.015101602972036055</v>
      </c>
      <c r="E61" s="31">
        <v>157346.2329</v>
      </c>
      <c r="F61" s="6">
        <f t="shared" si="1"/>
        <v>0.03178601478093642</v>
      </c>
      <c r="G61" s="31">
        <v>5405.55</v>
      </c>
      <c r="H61" s="6">
        <f t="shared" si="2"/>
        <v>0.010430599450682691</v>
      </c>
      <c r="I61" s="31">
        <v>110887.93</v>
      </c>
      <c r="J61" s="6">
        <f t="shared" si="3"/>
        <v>0.040647878501651996</v>
      </c>
      <c r="K61" s="26">
        <f t="shared" si="4"/>
        <v>430985.9458</v>
      </c>
      <c r="L61" s="6">
        <f t="shared" si="5"/>
        <v>0.02315187172544215</v>
      </c>
    </row>
    <row r="62" spans="2:12" ht="12.75">
      <c r="B62" s="29">
        <v>33173</v>
      </c>
      <c r="C62" s="31">
        <v>2557.9592</v>
      </c>
      <c r="D62" s="6">
        <f t="shared" si="0"/>
        <v>0.000245504983151503</v>
      </c>
      <c r="E62" s="31">
        <v>2557.9592</v>
      </c>
      <c r="F62" s="6">
        <f t="shared" si="1"/>
        <v>0.0005167415033819491</v>
      </c>
      <c r="G62" s="31">
        <v>0</v>
      </c>
      <c r="H62" s="6">
        <f t="shared" si="2"/>
        <v>0</v>
      </c>
      <c r="I62" s="31">
        <v>16489.88</v>
      </c>
      <c r="J62" s="6">
        <f t="shared" si="3"/>
        <v>0.006044649212469034</v>
      </c>
      <c r="K62" s="26">
        <f t="shared" si="4"/>
        <v>21605.7984</v>
      </c>
      <c r="L62" s="6">
        <f t="shared" si="5"/>
        <v>0.0011606287350137607</v>
      </c>
    </row>
    <row r="63" spans="2:12" ht="12.75">
      <c r="B63" s="29">
        <v>33174</v>
      </c>
      <c r="C63" s="31">
        <v>1988.4381</v>
      </c>
      <c r="D63" s="6">
        <f t="shared" si="0"/>
        <v>0.00019084411598054677</v>
      </c>
      <c r="E63" s="31">
        <v>1988.4381</v>
      </c>
      <c r="F63" s="6">
        <f t="shared" si="1"/>
        <v>0.0004016907279740609</v>
      </c>
      <c r="G63" s="31">
        <v>0</v>
      </c>
      <c r="H63" s="6">
        <f t="shared" si="2"/>
        <v>0</v>
      </c>
      <c r="I63" s="31">
        <v>27655.95</v>
      </c>
      <c r="J63" s="6">
        <f t="shared" si="3"/>
        <v>0.010137764276488548</v>
      </c>
      <c r="K63" s="26">
        <f t="shared" si="4"/>
        <v>31632.8262</v>
      </c>
      <c r="L63" s="6">
        <f t="shared" si="5"/>
        <v>0.0016992645389774695</v>
      </c>
    </row>
    <row r="64" spans="2:12" ht="12.75">
      <c r="B64" s="29">
        <v>33175</v>
      </c>
      <c r="C64" s="31">
        <v>14268.2969</v>
      </c>
      <c r="D64" s="6">
        <f t="shared" si="0"/>
        <v>0.001369426842318338</v>
      </c>
      <c r="E64" s="31">
        <v>14268.2969</v>
      </c>
      <c r="F64" s="6">
        <f t="shared" si="1"/>
        <v>0.002882384203315676</v>
      </c>
      <c r="G64" s="31">
        <v>0</v>
      </c>
      <c r="H64" s="6">
        <f t="shared" si="2"/>
        <v>0</v>
      </c>
      <c r="I64" s="31">
        <v>40415.47</v>
      </c>
      <c r="J64" s="6">
        <f t="shared" si="3"/>
        <v>0.014814985852357073</v>
      </c>
      <c r="K64" s="26">
        <f t="shared" si="4"/>
        <v>68952.0638</v>
      </c>
      <c r="L64" s="6">
        <f t="shared" si="5"/>
        <v>0.0037039939512155274</v>
      </c>
    </row>
    <row r="65" spans="2:12" ht="12.75">
      <c r="B65" s="29">
        <v>33176</v>
      </c>
      <c r="C65" s="31">
        <v>31330.6094</v>
      </c>
      <c r="D65" s="6">
        <f t="shared" si="0"/>
        <v>0.0030070146282526015</v>
      </c>
      <c r="E65" s="31">
        <v>31330.6094</v>
      </c>
      <c r="F65" s="6">
        <f t="shared" si="1"/>
        <v>0.006329196416904784</v>
      </c>
      <c r="G65" s="31">
        <v>1585.89</v>
      </c>
      <c r="H65" s="6">
        <f t="shared" si="2"/>
        <v>0.003060148063165297</v>
      </c>
      <c r="I65" s="31">
        <v>83963.18</v>
      </c>
      <c r="J65" s="6">
        <f t="shared" si="3"/>
        <v>0.030778148165019736</v>
      </c>
      <c r="K65" s="26">
        <f t="shared" si="4"/>
        <v>148210.28879999998</v>
      </c>
      <c r="L65" s="6">
        <f t="shared" si="5"/>
        <v>0.00796161830362946</v>
      </c>
    </row>
    <row r="66" spans="2:12" ht="12.75">
      <c r="B66" s="29">
        <v>33177</v>
      </c>
      <c r="C66" s="31">
        <v>8436.4971</v>
      </c>
      <c r="D66" s="6">
        <f t="shared" si="0"/>
        <v>0.000809708801607627</v>
      </c>
      <c r="E66" s="31">
        <v>8436.4971</v>
      </c>
      <c r="F66" s="6">
        <f t="shared" si="1"/>
        <v>0.00170428370973683</v>
      </c>
      <c r="G66" s="31">
        <v>0</v>
      </c>
      <c r="H66" s="6">
        <f t="shared" si="2"/>
        <v>0</v>
      </c>
      <c r="I66" s="31">
        <v>18080.42</v>
      </c>
      <c r="J66" s="6">
        <f t="shared" si="3"/>
        <v>0.006627689013753244</v>
      </c>
      <c r="K66" s="26">
        <f t="shared" si="4"/>
        <v>34953.4142</v>
      </c>
      <c r="L66" s="6">
        <f t="shared" si="5"/>
        <v>0.0018776411848477684</v>
      </c>
    </row>
    <row r="67" spans="2:12" ht="12.75">
      <c r="B67" s="29">
        <v>33178</v>
      </c>
      <c r="C67" s="31">
        <v>207977.5288</v>
      </c>
      <c r="D67" s="6">
        <f t="shared" si="0"/>
        <v>0.019961037573990717</v>
      </c>
      <c r="E67" s="31">
        <v>207977.5288</v>
      </c>
      <c r="F67" s="6">
        <f t="shared" si="1"/>
        <v>0.0420142044883963</v>
      </c>
      <c r="G67" s="31">
        <v>15421.66</v>
      </c>
      <c r="H67" s="6">
        <f t="shared" si="2"/>
        <v>0.029757778269485106</v>
      </c>
      <c r="I67" s="31">
        <v>61394.92</v>
      </c>
      <c r="J67" s="6">
        <f t="shared" si="3"/>
        <v>0.022505364188678104</v>
      </c>
      <c r="K67" s="26">
        <f t="shared" si="4"/>
        <v>492771.63759999996</v>
      </c>
      <c r="L67" s="6">
        <f t="shared" si="5"/>
        <v>0.02647089970062607</v>
      </c>
    </row>
    <row r="68" spans="2:12" ht="12.75">
      <c r="B68" s="29">
        <v>33179</v>
      </c>
      <c r="C68" s="31">
        <v>19038.1809</v>
      </c>
      <c r="D68" s="6">
        <f aca="true" t="shared" si="6" ref="D68:D89">+C68/$C$90</f>
        <v>0.0018272255011298718</v>
      </c>
      <c r="E68" s="31">
        <v>19038.1809</v>
      </c>
      <c r="F68" s="6">
        <f aca="true" t="shared" si="7" ref="F68:F89">+E68/$E$90</f>
        <v>0.003845963696341798</v>
      </c>
      <c r="G68" s="31">
        <v>0</v>
      </c>
      <c r="H68" s="6">
        <f aca="true" t="shared" si="8" ref="H68:H89">+G68/$G$90</f>
        <v>0</v>
      </c>
      <c r="I68" s="31">
        <v>319.37</v>
      </c>
      <c r="J68" s="6">
        <f aca="true" t="shared" si="9" ref="J68:J89">+I68/$I$90</f>
        <v>0.00011707056806879341</v>
      </c>
      <c r="K68" s="26">
        <f aca="true" t="shared" si="10" ref="K68:K89">+C68+E68+G68+I68</f>
        <v>38395.7318</v>
      </c>
      <c r="L68" s="6">
        <f aca="true" t="shared" si="11" ref="L68:L89">+K68/$K$90</f>
        <v>0.002062556949016132</v>
      </c>
    </row>
    <row r="69" spans="2:12" ht="12.75">
      <c r="B69" s="29">
        <v>33180</v>
      </c>
      <c r="C69" s="31">
        <v>271843.6177</v>
      </c>
      <c r="D69" s="6">
        <f t="shared" si="6"/>
        <v>0.026090706522325348</v>
      </c>
      <c r="E69" s="31">
        <v>271843.6177</v>
      </c>
      <c r="F69" s="6">
        <f t="shared" si="7"/>
        <v>0.05491599697723319</v>
      </c>
      <c r="G69" s="31">
        <v>64758.09</v>
      </c>
      <c r="H69" s="6">
        <f t="shared" si="8"/>
        <v>0.12495781150507537</v>
      </c>
      <c r="I69" s="31">
        <v>115208.82</v>
      </c>
      <c r="J69" s="6">
        <f t="shared" si="9"/>
        <v>0.042231775069466036</v>
      </c>
      <c r="K69" s="26">
        <f t="shared" si="10"/>
        <v>723654.1454</v>
      </c>
      <c r="L69" s="6">
        <f t="shared" si="11"/>
        <v>0.03887353662260711</v>
      </c>
    </row>
    <row r="70" spans="2:12" ht="12.75">
      <c r="B70" s="29">
        <v>33181</v>
      </c>
      <c r="C70" s="31">
        <v>18864.2118</v>
      </c>
      <c r="D70" s="6">
        <f t="shared" si="6"/>
        <v>0.0018105284869771904</v>
      </c>
      <c r="E70" s="31">
        <v>18864.2118</v>
      </c>
      <c r="F70" s="6">
        <f t="shared" si="7"/>
        <v>0.0038108196431153028</v>
      </c>
      <c r="G70" s="31">
        <v>0</v>
      </c>
      <c r="H70" s="6">
        <f t="shared" si="8"/>
        <v>0</v>
      </c>
      <c r="I70" s="31">
        <v>34504.06</v>
      </c>
      <c r="J70" s="6">
        <f t="shared" si="9"/>
        <v>0.01264805681460291</v>
      </c>
      <c r="K70" s="26">
        <f t="shared" si="10"/>
        <v>72232.4836</v>
      </c>
      <c r="L70" s="6">
        <f t="shared" si="11"/>
        <v>0.0038802128259962944</v>
      </c>
    </row>
    <row r="71" spans="2:12" ht="12.75">
      <c r="B71" s="29">
        <v>33182</v>
      </c>
      <c r="C71" s="31">
        <v>2210.9403</v>
      </c>
      <c r="D71" s="6">
        <f t="shared" si="6"/>
        <v>0.00021219918640628789</v>
      </c>
      <c r="E71" s="31">
        <v>2210.9403</v>
      </c>
      <c r="F71" s="6">
        <f t="shared" si="7"/>
        <v>0.0004466391076565012</v>
      </c>
      <c r="G71" s="31">
        <v>0</v>
      </c>
      <c r="H71" s="6">
        <f t="shared" si="8"/>
        <v>0</v>
      </c>
      <c r="I71" s="31">
        <v>9895.36</v>
      </c>
      <c r="J71" s="6">
        <f t="shared" si="9"/>
        <v>0.003627314451718119</v>
      </c>
      <c r="K71" s="26">
        <f t="shared" si="10"/>
        <v>14317.240600000001</v>
      </c>
      <c r="L71" s="6">
        <f t="shared" si="11"/>
        <v>0.000769099134353936</v>
      </c>
    </row>
    <row r="72" spans="2:12" ht="12.75">
      <c r="B72" s="29">
        <v>33183</v>
      </c>
      <c r="C72" s="31">
        <v>18607.415</v>
      </c>
      <c r="D72" s="6">
        <f t="shared" si="6"/>
        <v>0.001785881927306747</v>
      </c>
      <c r="E72" s="31">
        <v>18607.415</v>
      </c>
      <c r="F72" s="6">
        <f t="shared" si="7"/>
        <v>0.0037589433018133485</v>
      </c>
      <c r="G72" s="31">
        <v>0</v>
      </c>
      <c r="H72" s="6">
        <f t="shared" si="8"/>
        <v>0</v>
      </c>
      <c r="I72" s="31">
        <v>32626.21</v>
      </c>
      <c r="J72" s="6">
        <f t="shared" si="9"/>
        <v>0.011959698589822928</v>
      </c>
      <c r="K72" s="26">
        <f t="shared" si="10"/>
        <v>69841.04000000001</v>
      </c>
      <c r="L72" s="6">
        <f t="shared" si="11"/>
        <v>0.003751748322674596</v>
      </c>
    </row>
    <row r="73" spans="2:12" ht="12.75">
      <c r="B73" s="29">
        <v>33184</v>
      </c>
      <c r="C73" s="31">
        <v>1117.2948</v>
      </c>
      <c r="D73" s="6">
        <f t="shared" si="6"/>
        <v>0.00010723448640199652</v>
      </c>
      <c r="E73" s="31">
        <v>1117.2948</v>
      </c>
      <c r="F73" s="6">
        <f t="shared" si="7"/>
        <v>0.00022570828912080933</v>
      </c>
      <c r="G73" s="31">
        <v>0</v>
      </c>
      <c r="H73" s="6">
        <f t="shared" si="8"/>
        <v>0</v>
      </c>
      <c r="I73" s="31">
        <v>8210.14</v>
      </c>
      <c r="J73" s="6">
        <f t="shared" si="9"/>
        <v>0.003009568067521444</v>
      </c>
      <c r="K73" s="26">
        <f t="shared" si="10"/>
        <v>10444.729599999999</v>
      </c>
      <c r="L73" s="6">
        <f t="shared" si="11"/>
        <v>0.0005610740727456192</v>
      </c>
    </row>
    <row r="74" spans="2:12" ht="12.75">
      <c r="B74" s="29">
        <v>33185</v>
      </c>
      <c r="C74" s="31">
        <v>1904.6565</v>
      </c>
      <c r="D74" s="6">
        <f t="shared" si="6"/>
        <v>0.0001828030181020482</v>
      </c>
      <c r="E74" s="31">
        <v>1904.6565</v>
      </c>
      <c r="F74" s="6">
        <f t="shared" si="7"/>
        <v>0.0003847657395146105</v>
      </c>
      <c r="G74" s="31">
        <v>0</v>
      </c>
      <c r="H74" s="6">
        <f t="shared" si="8"/>
        <v>0</v>
      </c>
      <c r="I74" s="31">
        <v>779.27</v>
      </c>
      <c r="J74" s="6">
        <f t="shared" si="9"/>
        <v>0.0002856548253717276</v>
      </c>
      <c r="K74" s="26">
        <f t="shared" si="10"/>
        <v>4588.5830000000005</v>
      </c>
      <c r="L74" s="6">
        <f t="shared" si="11"/>
        <v>0.00024649129757665645</v>
      </c>
    </row>
    <row r="75" spans="2:12" ht="12.75">
      <c r="B75" s="29">
        <v>33186</v>
      </c>
      <c r="C75" s="31">
        <v>25980.2783</v>
      </c>
      <c r="D75" s="6">
        <f t="shared" si="6"/>
        <v>0.0024935064587085125</v>
      </c>
      <c r="E75" s="31">
        <v>25980.2783</v>
      </c>
      <c r="F75" s="6">
        <f t="shared" si="7"/>
        <v>0.0052483589523333405</v>
      </c>
      <c r="G75" s="31">
        <v>163.17</v>
      </c>
      <c r="H75" s="6">
        <f t="shared" si="8"/>
        <v>0.00031485434643429335</v>
      </c>
      <c r="I75" s="31">
        <v>78926.68</v>
      </c>
      <c r="J75" s="6">
        <f t="shared" si="9"/>
        <v>0.028931932440065988</v>
      </c>
      <c r="K75" s="26">
        <f t="shared" si="10"/>
        <v>131050.40659999999</v>
      </c>
      <c r="L75" s="6">
        <f t="shared" si="11"/>
        <v>0.007039817035189821</v>
      </c>
    </row>
    <row r="76" spans="2:12" ht="12.75">
      <c r="B76" s="29">
        <v>33187</v>
      </c>
      <c r="C76" s="31">
        <v>10722.998</v>
      </c>
      <c r="D76" s="6">
        <f t="shared" si="6"/>
        <v>0.0010291600598334799</v>
      </c>
      <c r="E76" s="31">
        <v>10722.998</v>
      </c>
      <c r="F76" s="6">
        <f t="shared" si="7"/>
        <v>0.002166187055400115</v>
      </c>
      <c r="G76" s="31">
        <v>0</v>
      </c>
      <c r="H76" s="6">
        <f t="shared" si="8"/>
        <v>0</v>
      </c>
      <c r="I76" s="31">
        <v>1310.33</v>
      </c>
      <c r="J76" s="6">
        <f t="shared" si="9"/>
        <v>0.0004803240049396689</v>
      </c>
      <c r="K76" s="26">
        <f t="shared" si="10"/>
        <v>22756.326</v>
      </c>
      <c r="L76" s="6">
        <f t="shared" si="11"/>
        <v>0.0012224332269498892</v>
      </c>
    </row>
    <row r="77" spans="2:12" ht="12.75">
      <c r="B77" s="29">
        <v>33189</v>
      </c>
      <c r="C77" s="31">
        <v>15052.8628</v>
      </c>
      <c r="D77" s="6">
        <f t="shared" si="6"/>
        <v>0.0014447270418136014</v>
      </c>
      <c r="E77" s="31">
        <v>15052.8628</v>
      </c>
      <c r="F77" s="6">
        <f t="shared" si="7"/>
        <v>0.0030408768652268638</v>
      </c>
      <c r="G77" s="31">
        <v>0</v>
      </c>
      <c r="H77" s="6">
        <f t="shared" si="8"/>
        <v>0</v>
      </c>
      <c r="I77" s="31">
        <v>18121.45</v>
      </c>
      <c r="J77" s="6">
        <f t="shared" si="9"/>
        <v>0.006642729266149721</v>
      </c>
      <c r="K77" s="26">
        <f t="shared" si="10"/>
        <v>48227.1756</v>
      </c>
      <c r="L77" s="6">
        <f t="shared" si="11"/>
        <v>0.0025906862951157825</v>
      </c>
    </row>
    <row r="78" spans="2:12" ht="12.75">
      <c r="B78" s="29">
        <v>33190</v>
      </c>
      <c r="C78" s="31">
        <v>781.1412</v>
      </c>
      <c r="D78" s="6">
        <f t="shared" si="6"/>
        <v>7.497150742081611E-05</v>
      </c>
      <c r="E78" s="31">
        <v>781.1412</v>
      </c>
      <c r="F78" s="6">
        <f t="shared" si="7"/>
        <v>0.00015780082733203086</v>
      </c>
      <c r="G78" s="31">
        <v>0</v>
      </c>
      <c r="H78" s="6">
        <f t="shared" si="8"/>
        <v>0</v>
      </c>
      <c r="I78" s="31">
        <v>0</v>
      </c>
      <c r="J78" s="6">
        <f t="shared" si="9"/>
        <v>0</v>
      </c>
      <c r="K78" s="26">
        <f t="shared" si="10"/>
        <v>1562.2824</v>
      </c>
      <c r="L78" s="6">
        <f t="shared" si="11"/>
        <v>8.392329744436855E-05</v>
      </c>
    </row>
    <row r="79" spans="2:12" ht="12.75">
      <c r="B79" s="29">
        <v>33193</v>
      </c>
      <c r="C79" s="31">
        <v>1781.2878</v>
      </c>
      <c r="D79" s="6">
        <f t="shared" si="6"/>
        <v>0.0001709624732587517</v>
      </c>
      <c r="E79" s="31">
        <v>1781.2878</v>
      </c>
      <c r="F79" s="6">
        <f t="shared" si="7"/>
        <v>0.0003598436346161912</v>
      </c>
      <c r="G79" s="31">
        <v>0</v>
      </c>
      <c r="H79" s="6">
        <f t="shared" si="8"/>
        <v>0</v>
      </c>
      <c r="I79" s="31">
        <v>2929.25</v>
      </c>
      <c r="J79" s="6">
        <f t="shared" si="9"/>
        <v>0.001073766983484714</v>
      </c>
      <c r="K79" s="26">
        <f t="shared" si="10"/>
        <v>6491.8256</v>
      </c>
      <c r="L79" s="6">
        <f t="shared" si="11"/>
        <v>0.0003487304284972847</v>
      </c>
    </row>
    <row r="80" spans="2:12" ht="12.75">
      <c r="B80" s="36">
        <v>33194</v>
      </c>
      <c r="C80" s="37">
        <v>419.4675</v>
      </c>
      <c r="D80" s="6">
        <f t="shared" si="6"/>
        <v>4.025918846559518E-05</v>
      </c>
      <c r="E80" s="37">
        <v>419.4675</v>
      </c>
      <c r="F80" s="6">
        <f t="shared" si="7"/>
        <v>8.473796867826028E-05</v>
      </c>
      <c r="G80" s="37">
        <v>0</v>
      </c>
      <c r="H80" s="6">
        <f t="shared" si="8"/>
        <v>0</v>
      </c>
      <c r="I80" s="37">
        <v>0</v>
      </c>
      <c r="J80" s="6">
        <f t="shared" si="9"/>
        <v>0</v>
      </c>
      <c r="K80" s="39">
        <f t="shared" si="10"/>
        <v>838.935</v>
      </c>
      <c r="L80" s="6">
        <f t="shared" si="11"/>
        <v>4.506623869121954E-05</v>
      </c>
    </row>
    <row r="81" spans="2:12" ht="12.75">
      <c r="B81" s="36">
        <v>33196</v>
      </c>
      <c r="C81" s="37">
        <v>11801.6696</v>
      </c>
      <c r="D81" s="6">
        <f t="shared" si="6"/>
        <v>0.0011326876114003714</v>
      </c>
      <c r="E81" s="37">
        <v>11801.6696</v>
      </c>
      <c r="F81" s="6">
        <f t="shared" si="7"/>
        <v>0.0023840929485978686</v>
      </c>
      <c r="G81" s="37">
        <v>0</v>
      </c>
      <c r="H81" s="6">
        <f t="shared" si="8"/>
        <v>0</v>
      </c>
      <c r="I81" s="37">
        <v>26779.51</v>
      </c>
      <c r="J81" s="6">
        <f t="shared" si="9"/>
        <v>0.009816490115865403</v>
      </c>
      <c r="K81" s="39">
        <f t="shared" si="10"/>
        <v>50382.8492</v>
      </c>
      <c r="L81" s="6">
        <f t="shared" si="11"/>
        <v>0.002706485613296524</v>
      </c>
    </row>
    <row r="82" spans="2:12" ht="12.75">
      <c r="B82" s="36">
        <v>33299</v>
      </c>
      <c r="C82" s="41">
        <v>14.515</v>
      </c>
      <c r="D82" s="6">
        <f t="shared" si="6"/>
        <v>1.3931046399974114E-06</v>
      </c>
      <c r="E82" s="41">
        <v>14.515</v>
      </c>
      <c r="F82" s="6">
        <f t="shared" si="7"/>
        <v>2.9322214840600242E-06</v>
      </c>
      <c r="G82" s="41">
        <v>0</v>
      </c>
      <c r="H82" s="6">
        <f t="shared" si="8"/>
        <v>0</v>
      </c>
      <c r="I82" s="41">
        <v>0</v>
      </c>
      <c r="J82" s="6">
        <f t="shared" si="9"/>
        <v>0</v>
      </c>
      <c r="K82" s="39">
        <f t="shared" si="10"/>
        <v>29.03</v>
      </c>
      <c r="L82" s="6">
        <f t="shared" si="11"/>
        <v>1.5594449024133018E-06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21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  <c r="M89" s="14"/>
      <c r="O89" s="13"/>
      <c r="P89" s="13"/>
      <c r="Q89" s="14"/>
      <c r="S89" s="13"/>
      <c r="T89" s="13"/>
      <c r="U89" s="14"/>
    </row>
    <row r="90" spans="3:12" ht="12.75">
      <c r="C90" s="48">
        <f aca="true" t="shared" si="12" ref="C90:J90">SUM(C2:C89)</f>
        <v>10419174.255299998</v>
      </c>
      <c r="D90" s="10">
        <f t="shared" si="12"/>
        <v>1.0000000000000004</v>
      </c>
      <c r="E90" s="4">
        <f t="shared" si="12"/>
        <v>4950171.765300002</v>
      </c>
      <c r="F90" s="10">
        <f t="shared" si="12"/>
        <v>0.9999999999999999</v>
      </c>
      <c r="G90" s="4">
        <f t="shared" si="12"/>
        <v>518239.62999999995</v>
      </c>
      <c r="H90" s="10">
        <f t="shared" si="12"/>
        <v>1</v>
      </c>
      <c r="I90" s="4">
        <f>SUM(I2:I89)</f>
        <v>2728012.7300000004</v>
      </c>
      <c r="J90" s="7">
        <f t="shared" si="12"/>
        <v>0.9999999999999999</v>
      </c>
      <c r="K90" s="4">
        <f>SUM(K2:K89)</f>
        <v>18615598.38060001</v>
      </c>
      <c r="L90" s="10"/>
    </row>
    <row r="91" spans="3:11" ht="12.75">
      <c r="C91" s="48">
        <f>+C90-C92</f>
        <v>1.9952999986708164</v>
      </c>
      <c r="E91" s="4">
        <f>+E90-E92</f>
        <v>-0.00469999760389328</v>
      </c>
      <c r="F91" s="10"/>
      <c r="G91" s="4">
        <f>+G90-G92</f>
        <v>0</v>
      </c>
      <c r="I91" s="4">
        <f>+I90-I92</f>
        <v>0</v>
      </c>
      <c r="K91" s="4">
        <f>+K90-K92</f>
        <v>1.9906000085175037</v>
      </c>
    </row>
    <row r="92" spans="3:11" ht="12.75">
      <c r="C92" s="16">
        <v>10419172.26</v>
      </c>
      <c r="E92" s="16">
        <v>4950171.77</v>
      </c>
      <c r="F92" s="10"/>
      <c r="G92" s="16">
        <v>518239.63</v>
      </c>
      <c r="I92" s="16">
        <v>2728012.73</v>
      </c>
      <c r="K92" s="4">
        <f>+C92+E92+G92+I92</f>
        <v>18615596.39</v>
      </c>
    </row>
    <row r="94" spans="3:12" ht="12.75">
      <c r="C94" s="16"/>
      <c r="D94" s="13"/>
      <c r="E94" s="14"/>
      <c r="G94" s="13"/>
      <c r="H94" s="13"/>
      <c r="I94" s="14"/>
      <c r="K94" s="13"/>
      <c r="L94" s="13"/>
    </row>
    <row r="103" spans="3:12" ht="12.75">
      <c r="C103" s="48">
        <f>+C92</f>
        <v>10419172.26</v>
      </c>
      <c r="E103" s="4">
        <f>+E92</f>
        <v>4950171.77</v>
      </c>
      <c r="F103" s="10"/>
      <c r="G103" s="4">
        <f>+G92</f>
        <v>518239.63</v>
      </c>
      <c r="I103" s="4">
        <f>+I92</f>
        <v>2728012.73</v>
      </c>
      <c r="K103" s="4">
        <f>SUM(C103:I103)</f>
        <v>18615596.39</v>
      </c>
      <c r="L103" s="4"/>
    </row>
    <row r="104" spans="5:12" ht="12.75">
      <c r="E104" s="4"/>
      <c r="F104" s="10"/>
      <c r="G104" s="4"/>
      <c r="I104" s="4"/>
      <c r="K104" s="4"/>
      <c r="L104" s="4"/>
    </row>
    <row r="105" spans="5:12" ht="12.75">
      <c r="E105" s="4"/>
      <c r="F105" s="10"/>
      <c r="G105" s="4"/>
      <c r="I105" s="4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71">
      <selection activeCell="G71" sqref="G71"/>
    </sheetView>
  </sheetViews>
  <sheetFormatPr defaultColWidth="9.140625" defaultRowHeight="12.75"/>
  <cols>
    <col min="3" max="3" width="15.00390625" style="48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4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3:11" ht="12.75">
      <c r="C1" s="46">
        <f>+SUM(Dec2020!C1)+1</f>
        <v>2021</v>
      </c>
      <c r="D1" s="5">
        <f>+DATE(C1,5,1)</f>
        <v>44317</v>
      </c>
      <c r="F1" t="s">
        <v>157</v>
      </c>
      <c r="I1"/>
      <c r="K1"/>
    </row>
    <row r="2" spans="2:12" ht="12.75">
      <c r="B2" s="28" t="s">
        <v>150</v>
      </c>
      <c r="C2" s="47" t="s">
        <v>151</v>
      </c>
      <c r="D2" s="1" t="s">
        <v>159</v>
      </c>
      <c r="E2" s="30" t="s">
        <v>152</v>
      </c>
      <c r="F2" s="1" t="s">
        <v>159</v>
      </c>
      <c r="G2" s="30" t="s">
        <v>153</v>
      </c>
      <c r="H2" s="1" t="s">
        <v>159</v>
      </c>
      <c r="I2" s="30" t="s">
        <v>154</v>
      </c>
      <c r="J2" s="1" t="s">
        <v>159</v>
      </c>
      <c r="K2" s="30" t="s">
        <v>155</v>
      </c>
      <c r="L2" s="1" t="s">
        <v>156</v>
      </c>
    </row>
    <row r="3" spans="2:14" ht="12.75">
      <c r="B3" s="29">
        <v>33010</v>
      </c>
      <c r="C3" s="31">
        <v>46341.9969</v>
      </c>
      <c r="D3" s="6">
        <f>+C3/$C$90</f>
        <v>0.0049348003105746975</v>
      </c>
      <c r="E3" s="31">
        <v>46341.9969</v>
      </c>
      <c r="F3" s="6">
        <f>+E3/$E$90</f>
        <v>0.009603832654205686</v>
      </c>
      <c r="G3" s="31">
        <v>1594.41</v>
      </c>
      <c r="H3" s="6">
        <f>+G3/$G$90</f>
        <v>0.002821047386893854</v>
      </c>
      <c r="I3" s="31">
        <v>6113.09</v>
      </c>
      <c r="J3" s="6">
        <f>+I3/$I$90</f>
        <v>0.002042377489516014</v>
      </c>
      <c r="K3" s="26">
        <f>+C3+E3+G3+I3</f>
        <v>100391.4938</v>
      </c>
      <c r="L3" s="6">
        <f>+K3/$K$90</f>
        <v>0.0056480538020235735</v>
      </c>
      <c r="M3" s="4"/>
      <c r="N3" s="4"/>
    </row>
    <row r="4" spans="2:14" ht="12.75">
      <c r="B4" s="29">
        <v>33012</v>
      </c>
      <c r="C4" s="31">
        <v>491.0418</v>
      </c>
      <c r="D4" s="6">
        <f aca="true" t="shared" si="0" ref="D4:D67">+C4/$C$90</f>
        <v>5.228935715424811E-05</v>
      </c>
      <c r="E4" s="31">
        <v>491.0418</v>
      </c>
      <c r="F4" s="6">
        <f aca="true" t="shared" si="1" ref="F4:F67">+E4/$E$90</f>
        <v>0.00010176262545604586</v>
      </c>
      <c r="G4" s="31">
        <v>0</v>
      </c>
      <c r="H4" s="6">
        <f aca="true" t="shared" si="2" ref="H4:H67">+G4/$G$90</f>
        <v>0</v>
      </c>
      <c r="I4" s="31">
        <v>62553.37</v>
      </c>
      <c r="J4" s="6">
        <f aca="true" t="shared" si="3" ref="J4:J67">+I4/$I$90</f>
        <v>0.020899020754048498</v>
      </c>
      <c r="K4" s="26">
        <f aca="true" t="shared" si="4" ref="K4:K67">+C4+E4+G4+I4</f>
        <v>63535.4536</v>
      </c>
      <c r="L4" s="6">
        <f aca="true" t="shared" si="5" ref="L4:L67">+K4/$K$90</f>
        <v>0.003574522568452631</v>
      </c>
      <c r="M4" s="4"/>
      <c r="N4" s="4"/>
    </row>
    <row r="5" spans="2:14" ht="12.75">
      <c r="B5" s="29">
        <v>33013</v>
      </c>
      <c r="C5" s="31">
        <v>696.9876</v>
      </c>
      <c r="D5" s="6">
        <f t="shared" si="0"/>
        <v>7.421981906322888E-05</v>
      </c>
      <c r="E5" s="31">
        <v>696.9876</v>
      </c>
      <c r="F5" s="6">
        <f t="shared" si="1"/>
        <v>0.0001444424651553255</v>
      </c>
      <c r="G5" s="31">
        <v>0</v>
      </c>
      <c r="H5" s="6">
        <f t="shared" si="2"/>
        <v>0</v>
      </c>
      <c r="I5" s="31">
        <v>4723.59</v>
      </c>
      <c r="J5" s="6">
        <f t="shared" si="3"/>
        <v>0.0015781468759175717</v>
      </c>
      <c r="K5" s="26">
        <f t="shared" si="4"/>
        <v>6117.5652</v>
      </c>
      <c r="L5" s="6">
        <f t="shared" si="5"/>
        <v>0.0003441759463787071</v>
      </c>
      <c r="M5" s="4"/>
      <c r="N5" s="4"/>
    </row>
    <row r="6" spans="2:14" ht="12.75">
      <c r="B6" s="29">
        <v>33014</v>
      </c>
      <c r="C6" s="31">
        <v>16011.068</v>
      </c>
      <c r="D6" s="6">
        <f t="shared" si="0"/>
        <v>0.0017049637181049614</v>
      </c>
      <c r="E6" s="31">
        <v>16011.068</v>
      </c>
      <c r="F6" s="6">
        <f t="shared" si="1"/>
        <v>0.0033181051308366844</v>
      </c>
      <c r="G6" s="31">
        <v>3541.35</v>
      </c>
      <c r="H6" s="6">
        <f t="shared" si="2"/>
        <v>0.006265838876811202</v>
      </c>
      <c r="I6" s="31">
        <v>38474.38</v>
      </c>
      <c r="J6" s="6">
        <f t="shared" si="3"/>
        <v>0.012854253353882426</v>
      </c>
      <c r="K6" s="26">
        <f t="shared" si="4"/>
        <v>74037.866</v>
      </c>
      <c r="L6" s="6">
        <f t="shared" si="5"/>
        <v>0.004165391257033092</v>
      </c>
      <c r="M6" s="4"/>
      <c r="N6" s="4"/>
    </row>
    <row r="7" spans="2:14" ht="12.75">
      <c r="B7" s="29">
        <v>33015</v>
      </c>
      <c r="C7" s="31">
        <v>1048.0887</v>
      </c>
      <c r="D7" s="6">
        <f t="shared" si="0"/>
        <v>0.00011160737102957752</v>
      </c>
      <c r="E7" s="31">
        <v>1048.0887</v>
      </c>
      <c r="F7" s="6">
        <f t="shared" si="1"/>
        <v>0.00021720402992741962</v>
      </c>
      <c r="G7" s="31">
        <v>0</v>
      </c>
      <c r="H7" s="6">
        <f t="shared" si="2"/>
        <v>0</v>
      </c>
      <c r="I7" s="31">
        <v>14764.47</v>
      </c>
      <c r="J7" s="6">
        <f t="shared" si="3"/>
        <v>0.0049327952267404045</v>
      </c>
      <c r="K7" s="26">
        <f t="shared" si="4"/>
        <v>16860.647399999998</v>
      </c>
      <c r="L7" s="6">
        <f t="shared" si="5"/>
        <v>0.0009485847858969589</v>
      </c>
      <c r="M7" s="4"/>
      <c r="N7" s="4"/>
    </row>
    <row r="8" spans="2:14" ht="12.75">
      <c r="B8" s="29">
        <v>33016</v>
      </c>
      <c r="C8" s="31">
        <v>52505.2192</v>
      </c>
      <c r="D8" s="6">
        <f t="shared" si="0"/>
        <v>0.005591100715276958</v>
      </c>
      <c r="E8" s="31">
        <v>52505.2192</v>
      </c>
      <c r="F8" s="6">
        <f t="shared" si="1"/>
        <v>0.01088108783394242</v>
      </c>
      <c r="G8" s="31">
        <v>1700.86</v>
      </c>
      <c r="H8" s="6">
        <f t="shared" si="2"/>
        <v>0.003009393229139481</v>
      </c>
      <c r="I8" s="31">
        <v>30635.87</v>
      </c>
      <c r="J8" s="6">
        <f t="shared" si="3"/>
        <v>0.010235414701851103</v>
      </c>
      <c r="K8" s="26">
        <f t="shared" si="4"/>
        <v>137347.1684</v>
      </c>
      <c r="L8" s="6">
        <f t="shared" si="5"/>
        <v>0.007727190495085472</v>
      </c>
      <c r="M8" s="4"/>
      <c r="N8" s="4"/>
    </row>
    <row r="9" spans="2:14" ht="12.75">
      <c r="B9" s="29">
        <v>33018</v>
      </c>
      <c r="C9" s="31">
        <v>1504.5609</v>
      </c>
      <c r="D9" s="6">
        <f t="shared" si="0"/>
        <v>0.00016021553004330174</v>
      </c>
      <c r="E9" s="31">
        <v>1504.5609</v>
      </c>
      <c r="F9" s="6">
        <f t="shared" si="1"/>
        <v>0.0003118025132331122</v>
      </c>
      <c r="G9" s="31">
        <v>0</v>
      </c>
      <c r="H9" s="6">
        <f t="shared" si="2"/>
        <v>0</v>
      </c>
      <c r="I9" s="31">
        <v>8914.04</v>
      </c>
      <c r="J9" s="6">
        <f t="shared" si="3"/>
        <v>0.0029781721906016975</v>
      </c>
      <c r="K9" s="26">
        <f t="shared" si="4"/>
        <v>11923.161800000002</v>
      </c>
      <c r="L9" s="6">
        <f t="shared" si="5"/>
        <v>0.0006708004511895435</v>
      </c>
      <c r="M9" s="4"/>
      <c r="N9" s="4"/>
    </row>
    <row r="10" spans="2:14" ht="12.75">
      <c r="B10" s="29">
        <v>33030</v>
      </c>
      <c r="C10" s="31">
        <v>21711.3282</v>
      </c>
      <c r="D10" s="6">
        <f t="shared" si="0"/>
        <v>0.0023119648766009304</v>
      </c>
      <c r="E10" s="31">
        <v>21711.3282</v>
      </c>
      <c r="F10" s="6">
        <f t="shared" si="1"/>
        <v>0.004499416871985004</v>
      </c>
      <c r="G10" s="31">
        <v>0</v>
      </c>
      <c r="H10" s="6">
        <f t="shared" si="2"/>
        <v>0</v>
      </c>
      <c r="I10" s="31">
        <v>20220.71</v>
      </c>
      <c r="J10" s="6">
        <f t="shared" si="3"/>
        <v>0.00675571976300551</v>
      </c>
      <c r="K10" s="26">
        <f t="shared" si="4"/>
        <v>63643.3664</v>
      </c>
      <c r="L10" s="6">
        <f t="shared" si="5"/>
        <v>0.0035805937730662533</v>
      </c>
      <c r="M10" s="4"/>
      <c r="N10" s="4"/>
    </row>
    <row r="11" spans="2:14" ht="12.75">
      <c r="B11" s="29">
        <v>33031</v>
      </c>
      <c r="C11" s="31">
        <v>482.715</v>
      </c>
      <c r="D11" s="6">
        <f t="shared" si="0"/>
        <v>5.140266478070273E-05</v>
      </c>
      <c r="E11" s="31">
        <v>482.715</v>
      </c>
      <c r="F11" s="6">
        <f t="shared" si="1"/>
        <v>0.00010003699429868327</v>
      </c>
      <c r="G11" s="31">
        <v>0</v>
      </c>
      <c r="H11" s="6">
        <f t="shared" si="2"/>
        <v>0</v>
      </c>
      <c r="I11" s="31">
        <v>2356.24</v>
      </c>
      <c r="J11" s="6">
        <f t="shared" si="3"/>
        <v>0.0007872175178015066</v>
      </c>
      <c r="K11" s="26">
        <f t="shared" si="4"/>
        <v>3321.6699999999996</v>
      </c>
      <c r="L11" s="6">
        <f t="shared" si="5"/>
        <v>0.00018687809257966878</v>
      </c>
      <c r="M11" s="4"/>
      <c r="N11" s="4"/>
    </row>
    <row r="12" spans="2:14" ht="12.75">
      <c r="B12" s="29">
        <v>33032</v>
      </c>
      <c r="C12" s="31">
        <v>2594.4998</v>
      </c>
      <c r="D12" s="6">
        <f t="shared" si="0"/>
        <v>0.0002762793853371043</v>
      </c>
      <c r="E12" s="31">
        <v>2594.4998</v>
      </c>
      <c r="F12" s="6">
        <f t="shared" si="1"/>
        <v>0.0005376795038491344</v>
      </c>
      <c r="G12" s="31">
        <v>0</v>
      </c>
      <c r="H12" s="6">
        <f t="shared" si="2"/>
        <v>0</v>
      </c>
      <c r="I12" s="31">
        <v>6605.57</v>
      </c>
      <c r="J12" s="6">
        <f t="shared" si="3"/>
        <v>0.002206914583855676</v>
      </c>
      <c r="K12" s="26">
        <f t="shared" si="4"/>
        <v>11794.569599999999</v>
      </c>
      <c r="L12" s="6">
        <f t="shared" si="5"/>
        <v>0.0006635658176899411</v>
      </c>
      <c r="M12" s="4"/>
      <c r="N12" s="4"/>
    </row>
    <row r="13" spans="2:14" ht="12.75">
      <c r="B13" s="29">
        <v>33033</v>
      </c>
      <c r="C13" s="31">
        <v>40172.319</v>
      </c>
      <c r="D13" s="6">
        <f t="shared" si="0"/>
        <v>0.004277812471169231</v>
      </c>
      <c r="E13" s="31">
        <v>40172.319</v>
      </c>
      <c r="F13" s="6">
        <f t="shared" si="1"/>
        <v>0.00832523962745696</v>
      </c>
      <c r="G13" s="31">
        <v>510.46</v>
      </c>
      <c r="H13" s="6">
        <f t="shared" si="2"/>
        <v>0.000903175374661371</v>
      </c>
      <c r="I13" s="31">
        <v>26176.73</v>
      </c>
      <c r="J13" s="6">
        <f t="shared" si="3"/>
        <v>0.008745620316589242</v>
      </c>
      <c r="K13" s="26">
        <f t="shared" si="4"/>
        <v>107031.82800000001</v>
      </c>
      <c r="L13" s="6">
        <f t="shared" si="5"/>
        <v>0.006021640880025767</v>
      </c>
      <c r="M13" s="4"/>
      <c r="N13" s="4"/>
    </row>
    <row r="14" spans="2:14" ht="12.75">
      <c r="B14" s="29">
        <v>33034</v>
      </c>
      <c r="C14" s="31">
        <v>64313.9168</v>
      </c>
      <c r="D14" s="6">
        <f t="shared" si="0"/>
        <v>0.006848568422370148</v>
      </c>
      <c r="E14" s="31">
        <v>64313.9168</v>
      </c>
      <c r="F14" s="6">
        <f t="shared" si="1"/>
        <v>0.013328301230016864</v>
      </c>
      <c r="G14" s="31">
        <v>99.31</v>
      </c>
      <c r="H14" s="6">
        <f t="shared" si="2"/>
        <v>0.00017571278152572338</v>
      </c>
      <c r="I14" s="31">
        <v>16955.3</v>
      </c>
      <c r="J14" s="6">
        <f t="shared" si="3"/>
        <v>0.005664749422630923</v>
      </c>
      <c r="K14" s="26">
        <f t="shared" si="4"/>
        <v>145682.4436</v>
      </c>
      <c r="L14" s="6">
        <f t="shared" si="5"/>
        <v>0.008196135432572525</v>
      </c>
      <c r="M14" s="4"/>
      <c r="N14" s="4"/>
    </row>
    <row r="15" spans="2:14" ht="12.75">
      <c r="B15" s="29">
        <v>33035</v>
      </c>
      <c r="C15" s="31">
        <v>318.9609</v>
      </c>
      <c r="D15" s="6">
        <f t="shared" si="0"/>
        <v>3.396505229970323E-05</v>
      </c>
      <c r="E15" s="31">
        <v>318.9609</v>
      </c>
      <c r="F15" s="6">
        <f t="shared" si="1"/>
        <v>6.610088713796523E-05</v>
      </c>
      <c r="G15" s="31">
        <v>0</v>
      </c>
      <c r="H15" s="6">
        <f t="shared" si="2"/>
        <v>0</v>
      </c>
      <c r="I15" s="31">
        <v>180.98</v>
      </c>
      <c r="J15" s="6">
        <f t="shared" si="3"/>
        <v>6.046524393598134E-05</v>
      </c>
      <c r="K15" s="26">
        <f t="shared" si="4"/>
        <v>818.9018</v>
      </c>
      <c r="L15" s="6">
        <f t="shared" si="5"/>
        <v>4.607164660970458E-05</v>
      </c>
      <c r="M15" s="4"/>
      <c r="N15" s="4"/>
    </row>
    <row r="16" spans="2:14" ht="12.75">
      <c r="B16" s="29">
        <v>33054</v>
      </c>
      <c r="C16" s="31">
        <v>1107.8541</v>
      </c>
      <c r="D16" s="6">
        <f t="shared" si="0"/>
        <v>0.0001179715834979794</v>
      </c>
      <c r="E16" s="31">
        <v>1107.8541</v>
      </c>
      <c r="F16" s="6">
        <f t="shared" si="1"/>
        <v>0.00022958970466107928</v>
      </c>
      <c r="G16" s="31">
        <v>0</v>
      </c>
      <c r="H16" s="6">
        <f t="shared" si="2"/>
        <v>0</v>
      </c>
      <c r="I16" s="31">
        <v>0</v>
      </c>
      <c r="J16" s="6">
        <f t="shared" si="3"/>
        <v>0</v>
      </c>
      <c r="K16" s="26">
        <f t="shared" si="4"/>
        <v>2215.7082</v>
      </c>
      <c r="L16" s="6">
        <f t="shared" si="5"/>
        <v>0.00012465636927483202</v>
      </c>
      <c r="M16" s="4"/>
      <c r="N16" s="4"/>
    </row>
    <row r="17" spans="2:14" ht="12.75">
      <c r="B17" s="29">
        <v>33055</v>
      </c>
      <c r="C17" s="31">
        <v>383.61</v>
      </c>
      <c r="D17" s="6">
        <f t="shared" si="0"/>
        <v>4.084931323146241E-05</v>
      </c>
      <c r="E17" s="31">
        <v>383.61</v>
      </c>
      <c r="F17" s="6">
        <f t="shared" si="1"/>
        <v>7.949865113559324E-05</v>
      </c>
      <c r="G17" s="31">
        <v>0</v>
      </c>
      <c r="H17" s="6">
        <f t="shared" si="2"/>
        <v>0</v>
      </c>
      <c r="I17" s="31">
        <v>0</v>
      </c>
      <c r="J17" s="6">
        <f t="shared" si="3"/>
        <v>0</v>
      </c>
      <c r="K17" s="26">
        <f t="shared" si="4"/>
        <v>767.22</v>
      </c>
      <c r="L17" s="6">
        <f t="shared" si="5"/>
        <v>4.316401394147326E-05</v>
      </c>
      <c r="M17" s="4"/>
      <c r="N17" s="4"/>
    </row>
    <row r="18" spans="2:14" ht="12.75">
      <c r="B18" s="29">
        <v>33056</v>
      </c>
      <c r="C18" s="31">
        <v>17491.2852</v>
      </c>
      <c r="D18" s="6">
        <f t="shared" si="0"/>
        <v>0.001862586971026935</v>
      </c>
      <c r="E18" s="31">
        <v>17491.2852</v>
      </c>
      <c r="F18" s="6">
        <f t="shared" si="1"/>
        <v>0.003624862699168335</v>
      </c>
      <c r="G18" s="31">
        <v>235.34</v>
      </c>
      <c r="H18" s="6">
        <f t="shared" si="2"/>
        <v>0.000416395589610953</v>
      </c>
      <c r="I18" s="31">
        <v>4474.48</v>
      </c>
      <c r="J18" s="6">
        <f t="shared" si="3"/>
        <v>0.0014949194645080658</v>
      </c>
      <c r="K18" s="26">
        <f t="shared" si="4"/>
        <v>39692.39039999999</v>
      </c>
      <c r="L18" s="6">
        <f t="shared" si="5"/>
        <v>0.0022331050970986143</v>
      </c>
      <c r="M18" s="4"/>
      <c r="N18" s="4"/>
    </row>
    <row r="19" spans="2:14" ht="12.75">
      <c r="B19" s="29">
        <v>33109</v>
      </c>
      <c r="C19" s="31">
        <v>13390.89</v>
      </c>
      <c r="D19" s="6">
        <f t="shared" si="0"/>
        <v>0.0014259499493184682</v>
      </c>
      <c r="E19" s="31">
        <v>13390.89</v>
      </c>
      <c r="F19" s="6">
        <f t="shared" si="1"/>
        <v>0.0027751041226899823</v>
      </c>
      <c r="G19" s="31">
        <v>19365.98</v>
      </c>
      <c r="H19" s="6">
        <f t="shared" si="2"/>
        <v>0.03426493014572076</v>
      </c>
      <c r="I19" s="31">
        <v>0</v>
      </c>
      <c r="J19" s="6">
        <f t="shared" si="3"/>
        <v>0</v>
      </c>
      <c r="K19" s="26">
        <f t="shared" si="4"/>
        <v>46147.759999999995</v>
      </c>
      <c r="L19" s="6">
        <f t="shared" si="5"/>
        <v>0.002596286014451868</v>
      </c>
      <c r="M19" s="4"/>
      <c r="N19" s="4"/>
    </row>
    <row r="20" spans="2:14" ht="12.75">
      <c r="B20" s="29">
        <v>33122</v>
      </c>
      <c r="C20" s="31">
        <v>76765.08</v>
      </c>
      <c r="D20" s="6">
        <f t="shared" si="0"/>
        <v>0.008174450087740858</v>
      </c>
      <c r="E20" s="31">
        <v>76765.08</v>
      </c>
      <c r="F20" s="6">
        <f t="shared" si="1"/>
        <v>0.01590865804936239</v>
      </c>
      <c r="G20" s="31">
        <v>8259.22</v>
      </c>
      <c r="H20" s="6">
        <f t="shared" si="2"/>
        <v>0.014613337221154817</v>
      </c>
      <c r="I20" s="31">
        <v>123814.24</v>
      </c>
      <c r="J20" s="6">
        <f t="shared" si="3"/>
        <v>0.04136621850120532</v>
      </c>
      <c r="K20" s="26">
        <f t="shared" si="4"/>
        <v>285603.62</v>
      </c>
      <c r="L20" s="6">
        <f t="shared" si="5"/>
        <v>0.016068140344901373</v>
      </c>
      <c r="M20" s="4"/>
      <c r="N20" s="4"/>
    </row>
    <row r="21" spans="2:14" ht="12.75">
      <c r="B21" s="29">
        <v>33125</v>
      </c>
      <c r="C21" s="31">
        <v>12441.718</v>
      </c>
      <c r="D21" s="6">
        <f t="shared" si="0"/>
        <v>0.0013248758784169443</v>
      </c>
      <c r="E21" s="31">
        <v>12441.718</v>
      </c>
      <c r="F21" s="6">
        <f t="shared" si="1"/>
        <v>0.002578399412970024</v>
      </c>
      <c r="G21" s="31">
        <v>0</v>
      </c>
      <c r="H21" s="6">
        <f t="shared" si="2"/>
        <v>0</v>
      </c>
      <c r="I21" s="31">
        <v>19632.12</v>
      </c>
      <c r="J21" s="6">
        <f t="shared" si="3"/>
        <v>0.006559072410103094</v>
      </c>
      <c r="K21" s="26">
        <f t="shared" si="4"/>
        <v>44515.556</v>
      </c>
      <c r="L21" s="6">
        <f t="shared" si="5"/>
        <v>0.002504457756310359</v>
      </c>
      <c r="M21" s="4"/>
      <c r="N21" s="4"/>
    </row>
    <row r="22" spans="2:14" ht="12.75">
      <c r="B22" s="29">
        <v>33126</v>
      </c>
      <c r="C22" s="31">
        <v>313743.3841</v>
      </c>
      <c r="D22" s="6">
        <f t="shared" si="0"/>
        <v>0.03340945692604448</v>
      </c>
      <c r="E22" s="31">
        <v>313743.3841</v>
      </c>
      <c r="F22" s="6">
        <f t="shared" si="1"/>
        <v>0.06501961846319526</v>
      </c>
      <c r="G22" s="31">
        <v>24640.88</v>
      </c>
      <c r="H22" s="6">
        <f t="shared" si="2"/>
        <v>0.04359800185320277</v>
      </c>
      <c r="I22" s="31">
        <v>49028.2</v>
      </c>
      <c r="J22" s="6">
        <f t="shared" si="3"/>
        <v>0.016380274465366784</v>
      </c>
      <c r="K22" s="26">
        <f t="shared" si="4"/>
        <v>701155.8482</v>
      </c>
      <c r="L22" s="6">
        <f t="shared" si="5"/>
        <v>0.03944722609792538</v>
      </c>
      <c r="M22" s="4"/>
      <c r="N22" s="4"/>
    </row>
    <row r="23" spans="2:14" ht="12.75">
      <c r="B23" s="29">
        <v>33127</v>
      </c>
      <c r="C23" s="31">
        <v>72795.7954</v>
      </c>
      <c r="D23" s="6">
        <f t="shared" si="0"/>
        <v>0.007751774584155914</v>
      </c>
      <c r="E23" s="31">
        <v>72795.7954</v>
      </c>
      <c r="F23" s="6">
        <f t="shared" si="1"/>
        <v>0.015086070599417698</v>
      </c>
      <c r="G23" s="31">
        <v>135.19</v>
      </c>
      <c r="H23" s="6">
        <f t="shared" si="2"/>
        <v>0.00023919656564759385</v>
      </c>
      <c r="I23" s="31">
        <v>126079.07</v>
      </c>
      <c r="J23" s="6">
        <f t="shared" si="3"/>
        <v>0.04212289602592368</v>
      </c>
      <c r="K23" s="26">
        <f t="shared" si="4"/>
        <v>271805.8508</v>
      </c>
      <c r="L23" s="6">
        <f t="shared" si="5"/>
        <v>0.015291873951806785</v>
      </c>
      <c r="M23" s="4"/>
      <c r="N23" s="4"/>
    </row>
    <row r="24" spans="2:14" ht="12.75">
      <c r="B24" s="29">
        <v>33128</v>
      </c>
      <c r="C24" s="31">
        <v>6183.7708</v>
      </c>
      <c r="D24" s="6">
        <f t="shared" si="0"/>
        <v>0.0006584885439919994</v>
      </c>
      <c r="E24" s="31">
        <v>6183.7708</v>
      </c>
      <c r="F24" s="6">
        <f t="shared" si="1"/>
        <v>0.0012815136141697775</v>
      </c>
      <c r="G24" s="31">
        <v>0</v>
      </c>
      <c r="H24" s="6">
        <f t="shared" si="2"/>
        <v>0</v>
      </c>
      <c r="I24" s="31">
        <v>66987.75</v>
      </c>
      <c r="J24" s="6">
        <f t="shared" si="3"/>
        <v>0.02238054284712418</v>
      </c>
      <c r="K24" s="26">
        <f t="shared" si="4"/>
        <v>79355.2916</v>
      </c>
      <c r="L24" s="6">
        <f t="shared" si="5"/>
        <v>0.0044645511234744605</v>
      </c>
      <c r="M24" s="4"/>
      <c r="N24" s="4"/>
    </row>
    <row r="25" spans="2:14" ht="12.75">
      <c r="B25" s="29">
        <v>33129</v>
      </c>
      <c r="C25" s="31">
        <v>181695.8895</v>
      </c>
      <c r="D25" s="6">
        <f t="shared" si="0"/>
        <v>0.019348172109837285</v>
      </c>
      <c r="E25" s="31">
        <v>181695.8895</v>
      </c>
      <c r="F25" s="6">
        <f t="shared" si="1"/>
        <v>0.03765433156625687</v>
      </c>
      <c r="G25" s="31">
        <v>7416.22</v>
      </c>
      <c r="H25" s="6">
        <f t="shared" si="2"/>
        <v>0.013121786774813215</v>
      </c>
      <c r="I25" s="31">
        <v>4279.88</v>
      </c>
      <c r="J25" s="6">
        <f t="shared" si="3"/>
        <v>0.0014299037916716093</v>
      </c>
      <c r="K25" s="26">
        <f t="shared" si="4"/>
        <v>375087.87899999996</v>
      </c>
      <c r="L25" s="6">
        <f t="shared" si="5"/>
        <v>0.021102550035757194</v>
      </c>
      <c r="M25" s="4"/>
      <c r="N25" s="4"/>
    </row>
    <row r="26" spans="2:14" ht="12.75">
      <c r="B26" s="29">
        <v>33130</v>
      </c>
      <c r="C26" s="31">
        <v>155685.7156</v>
      </c>
      <c r="D26" s="6">
        <f t="shared" si="0"/>
        <v>0.01657843789840925</v>
      </c>
      <c r="E26" s="31">
        <v>155685.7156</v>
      </c>
      <c r="F26" s="6">
        <f t="shared" si="1"/>
        <v>0.03226402959067695</v>
      </c>
      <c r="G26" s="31">
        <v>19244.14</v>
      </c>
      <c r="H26" s="6">
        <f t="shared" si="2"/>
        <v>0.03404935421881416</v>
      </c>
      <c r="I26" s="31">
        <v>151684.44</v>
      </c>
      <c r="J26" s="6">
        <f t="shared" si="3"/>
        <v>0.05067762551603893</v>
      </c>
      <c r="K26" s="26">
        <f t="shared" si="4"/>
        <v>482300.0112</v>
      </c>
      <c r="L26" s="6">
        <f t="shared" si="5"/>
        <v>0.027134334881011326</v>
      </c>
      <c r="M26" s="4"/>
      <c r="N26" s="4"/>
    </row>
    <row r="27" spans="2:14" ht="12.75">
      <c r="B27" s="29">
        <v>33131</v>
      </c>
      <c r="C27" s="31">
        <v>725801.4147</v>
      </c>
      <c r="D27" s="6">
        <f t="shared" si="0"/>
        <v>0.07728810336779239</v>
      </c>
      <c r="E27" s="31">
        <v>725801.4147</v>
      </c>
      <c r="F27" s="6">
        <f t="shared" si="1"/>
        <v>0.15041378864199403</v>
      </c>
      <c r="G27" s="31">
        <v>136575.5</v>
      </c>
      <c r="H27" s="6">
        <f t="shared" si="2"/>
        <v>0.24164798100157522</v>
      </c>
      <c r="I27" s="31">
        <v>209307.33</v>
      </c>
      <c r="J27" s="6">
        <f t="shared" si="3"/>
        <v>0.06992937764415375</v>
      </c>
      <c r="K27" s="26">
        <f t="shared" si="4"/>
        <v>1797485.6594</v>
      </c>
      <c r="L27" s="6">
        <f t="shared" si="5"/>
        <v>0.10112705099181442</v>
      </c>
      <c r="M27" s="4"/>
      <c r="N27" s="4"/>
    </row>
    <row r="28" spans="2:14" ht="12.75">
      <c r="B28" s="29">
        <v>33132</v>
      </c>
      <c r="C28" s="31">
        <v>260191.7745</v>
      </c>
      <c r="D28" s="6">
        <f t="shared" si="0"/>
        <v>0.027706929685880274</v>
      </c>
      <c r="E28" s="31">
        <v>260191.7745</v>
      </c>
      <c r="F28" s="6">
        <f t="shared" si="1"/>
        <v>0.05392167855198364</v>
      </c>
      <c r="G28" s="31">
        <v>11115.92</v>
      </c>
      <c r="H28" s="6">
        <f t="shared" si="2"/>
        <v>0.01966780004448111</v>
      </c>
      <c r="I28" s="31">
        <v>172315.87</v>
      </c>
      <c r="J28" s="6">
        <f t="shared" si="3"/>
        <v>0.05757056643601972</v>
      </c>
      <c r="K28" s="26">
        <f t="shared" si="4"/>
        <v>703815.339</v>
      </c>
      <c r="L28" s="6">
        <f t="shared" si="5"/>
        <v>0.03959684980164585</v>
      </c>
      <c r="M28" s="4"/>
      <c r="N28" s="4"/>
    </row>
    <row r="29" spans="2:14" ht="12.75">
      <c r="B29" s="29">
        <v>33133</v>
      </c>
      <c r="C29" s="31">
        <v>206886.3141</v>
      </c>
      <c r="D29" s="6">
        <f t="shared" si="0"/>
        <v>0.022030614029805315</v>
      </c>
      <c r="E29" s="31">
        <v>206886.3141</v>
      </c>
      <c r="F29" s="6">
        <f t="shared" si="1"/>
        <v>0.04287475016126969</v>
      </c>
      <c r="G29" s="31">
        <v>55105.03</v>
      </c>
      <c r="H29" s="6">
        <f t="shared" si="2"/>
        <v>0.0974993263252284</v>
      </c>
      <c r="I29" s="31">
        <v>86701.06</v>
      </c>
      <c r="J29" s="6">
        <f t="shared" si="3"/>
        <v>0.028966740758139875</v>
      </c>
      <c r="K29" s="26">
        <f t="shared" si="4"/>
        <v>555578.7182</v>
      </c>
      <c r="L29" s="6">
        <f t="shared" si="5"/>
        <v>0.031257015638240196</v>
      </c>
      <c r="M29" s="4"/>
      <c r="N29" s="4"/>
    </row>
    <row r="30" spans="2:14" ht="12.75">
      <c r="B30" s="29">
        <v>33134</v>
      </c>
      <c r="C30" s="31">
        <v>176710.4877</v>
      </c>
      <c r="D30" s="6">
        <f t="shared" si="0"/>
        <v>0.018817293770605002</v>
      </c>
      <c r="E30" s="31">
        <v>176710.4877</v>
      </c>
      <c r="F30" s="6">
        <f t="shared" si="1"/>
        <v>0.036621165802932246</v>
      </c>
      <c r="G30" s="31">
        <v>43161.35</v>
      </c>
      <c r="H30" s="6">
        <f t="shared" si="2"/>
        <v>0.07636694051863137</v>
      </c>
      <c r="I30" s="31">
        <v>138129.39</v>
      </c>
      <c r="J30" s="6">
        <f t="shared" si="3"/>
        <v>0.04614889634809539</v>
      </c>
      <c r="K30" s="26">
        <f t="shared" si="4"/>
        <v>534711.7154</v>
      </c>
      <c r="L30" s="6">
        <f t="shared" si="5"/>
        <v>0.030083032165734318</v>
      </c>
      <c r="M30" s="4"/>
      <c r="N30" s="4"/>
    </row>
    <row r="31" spans="2:14" ht="12.75">
      <c r="B31" s="29">
        <v>33135</v>
      </c>
      <c r="C31" s="31">
        <v>20667.8843</v>
      </c>
      <c r="D31" s="6">
        <f t="shared" si="0"/>
        <v>0.0022008521143930663</v>
      </c>
      <c r="E31" s="31">
        <v>20667.8843</v>
      </c>
      <c r="F31" s="6">
        <f t="shared" si="1"/>
        <v>0.004283175422112314</v>
      </c>
      <c r="G31" s="31">
        <v>0</v>
      </c>
      <c r="H31" s="6">
        <f t="shared" si="2"/>
        <v>0</v>
      </c>
      <c r="I31" s="31">
        <v>70982.52</v>
      </c>
      <c r="J31" s="6">
        <f t="shared" si="3"/>
        <v>0.02371519166201058</v>
      </c>
      <c r="K31" s="26">
        <f t="shared" si="4"/>
        <v>112318.2886</v>
      </c>
      <c r="L31" s="6">
        <f t="shared" si="5"/>
        <v>0.0063190586468194485</v>
      </c>
      <c r="M31" s="4"/>
      <c r="N31" s="4"/>
    </row>
    <row r="32" spans="2:14" ht="12.75">
      <c r="B32" s="29">
        <v>33136</v>
      </c>
      <c r="C32" s="31">
        <v>24332.3528</v>
      </c>
      <c r="D32" s="6">
        <f t="shared" si="0"/>
        <v>0.0025910687969178366</v>
      </c>
      <c r="E32" s="31">
        <v>24332.3528</v>
      </c>
      <c r="F32" s="6">
        <f t="shared" si="1"/>
        <v>0.005042593328003377</v>
      </c>
      <c r="G32" s="31">
        <v>361.49</v>
      </c>
      <c r="H32" s="6">
        <f t="shared" si="2"/>
        <v>0.0006395973556916096</v>
      </c>
      <c r="I32" s="31">
        <v>8176.68</v>
      </c>
      <c r="J32" s="6">
        <f t="shared" si="3"/>
        <v>0.002731820923784175</v>
      </c>
      <c r="K32" s="26">
        <f t="shared" si="4"/>
        <v>57202.8756</v>
      </c>
      <c r="L32" s="6">
        <f t="shared" si="5"/>
        <v>0.003218249941204297</v>
      </c>
      <c r="M32" s="4"/>
      <c r="N32" s="4"/>
    </row>
    <row r="33" spans="2:14" ht="12.75">
      <c r="B33" s="29">
        <v>33137</v>
      </c>
      <c r="C33" s="31">
        <v>117574.0277</v>
      </c>
      <c r="D33" s="6">
        <f t="shared" si="0"/>
        <v>0.012520054965725443</v>
      </c>
      <c r="E33" s="31">
        <v>117574.0277</v>
      </c>
      <c r="F33" s="6">
        <f t="shared" si="1"/>
        <v>0.02436583147136122</v>
      </c>
      <c r="G33" s="31">
        <v>928.64</v>
      </c>
      <c r="H33" s="6">
        <f t="shared" si="2"/>
        <v>0.0016430764015310417</v>
      </c>
      <c r="I33" s="31">
        <v>137151.3</v>
      </c>
      <c r="J33" s="6">
        <f t="shared" si="3"/>
        <v>0.04582211741980858</v>
      </c>
      <c r="K33" s="26">
        <f t="shared" si="4"/>
        <v>373227.9954</v>
      </c>
      <c r="L33" s="6">
        <f t="shared" si="5"/>
        <v>0.020997912458999658</v>
      </c>
      <c r="M33" s="4"/>
      <c r="N33" s="4"/>
    </row>
    <row r="34" spans="2:14" ht="12.75">
      <c r="B34" s="29">
        <v>33138</v>
      </c>
      <c r="C34" s="31">
        <v>103368.7091</v>
      </c>
      <c r="D34" s="6">
        <f t="shared" si="0"/>
        <v>0.011007379308041548</v>
      </c>
      <c r="E34" s="31">
        <v>103368.7091</v>
      </c>
      <c r="F34" s="6">
        <f t="shared" si="1"/>
        <v>0.02142194662046746</v>
      </c>
      <c r="G34" s="31">
        <v>13049.43</v>
      </c>
      <c r="H34" s="6">
        <f t="shared" si="2"/>
        <v>0.02308882934875864</v>
      </c>
      <c r="I34" s="31">
        <v>36218.79</v>
      </c>
      <c r="J34" s="6">
        <f t="shared" si="3"/>
        <v>0.012100662904277167</v>
      </c>
      <c r="K34" s="26">
        <f t="shared" si="4"/>
        <v>256005.6382</v>
      </c>
      <c r="L34" s="6">
        <f t="shared" si="5"/>
        <v>0.014402949527333175</v>
      </c>
      <c r="M34" s="4"/>
      <c r="N34" s="4"/>
    </row>
    <row r="35" spans="2:14" ht="12.75">
      <c r="B35" s="29">
        <v>33139</v>
      </c>
      <c r="C35" s="31">
        <v>2608041.8016</v>
      </c>
      <c r="D35" s="6">
        <f t="shared" si="0"/>
        <v>0.27772142664243876</v>
      </c>
      <c r="E35" s="31">
        <v>1059.295</v>
      </c>
      <c r="F35" s="6">
        <f t="shared" si="1"/>
        <v>0.00021952640352096726</v>
      </c>
      <c r="G35" s="31">
        <v>0</v>
      </c>
      <c r="H35" s="6">
        <f t="shared" si="2"/>
        <v>0</v>
      </c>
      <c r="I35" s="31">
        <v>0</v>
      </c>
      <c r="J35" s="6">
        <f t="shared" si="3"/>
        <v>0</v>
      </c>
      <c r="K35" s="26">
        <f t="shared" si="4"/>
        <v>2609101.0966</v>
      </c>
      <c r="L35" s="6">
        <f t="shared" si="5"/>
        <v>0.1467887647719762</v>
      </c>
      <c r="M35" s="4"/>
      <c r="N35" s="4"/>
    </row>
    <row r="36" spans="2:14" ht="12.75">
      <c r="B36" s="29">
        <v>33140</v>
      </c>
      <c r="C36" s="31">
        <v>1767111.2021</v>
      </c>
      <c r="D36" s="6">
        <f t="shared" si="0"/>
        <v>0.1881736112442558</v>
      </c>
      <c r="E36" s="31">
        <v>0</v>
      </c>
      <c r="F36" s="6">
        <f t="shared" si="1"/>
        <v>0</v>
      </c>
      <c r="G36" s="31">
        <v>0</v>
      </c>
      <c r="H36" s="6">
        <f t="shared" si="2"/>
        <v>0</v>
      </c>
      <c r="I36" s="31">
        <v>0</v>
      </c>
      <c r="J36" s="6">
        <f t="shared" si="3"/>
        <v>0</v>
      </c>
      <c r="K36" s="26">
        <f t="shared" si="4"/>
        <v>1767111.2021</v>
      </c>
      <c r="L36" s="6">
        <f t="shared" si="5"/>
        <v>0.09941817544326005</v>
      </c>
      <c r="M36" s="4"/>
      <c r="N36" s="4"/>
    </row>
    <row r="37" spans="2:14" ht="12.75">
      <c r="B37" s="29">
        <v>33141</v>
      </c>
      <c r="C37" s="31">
        <v>219193.1155</v>
      </c>
      <c r="D37" s="6">
        <f t="shared" si="0"/>
        <v>0.02334112310221219</v>
      </c>
      <c r="E37" s="31">
        <v>27796.1612</v>
      </c>
      <c r="F37" s="6">
        <f t="shared" si="1"/>
        <v>0.005760426793221012</v>
      </c>
      <c r="G37" s="31">
        <v>13877.88</v>
      </c>
      <c r="H37" s="6">
        <f t="shared" si="2"/>
        <v>0.02455463595287691</v>
      </c>
      <c r="I37" s="31">
        <v>7839.19</v>
      </c>
      <c r="J37" s="6">
        <f t="shared" si="3"/>
        <v>0.00261906583937731</v>
      </c>
      <c r="K37" s="26">
        <f t="shared" si="4"/>
        <v>268706.3467</v>
      </c>
      <c r="L37" s="6">
        <f t="shared" si="5"/>
        <v>0.01511749497552351</v>
      </c>
      <c r="M37" s="4"/>
      <c r="N37" s="4"/>
    </row>
    <row r="38" spans="2:14" ht="12.75">
      <c r="B38" s="29">
        <v>33142</v>
      </c>
      <c r="C38" s="31">
        <v>103176.2427</v>
      </c>
      <c r="D38" s="6">
        <f t="shared" si="0"/>
        <v>0.010986884221208222</v>
      </c>
      <c r="E38" s="31">
        <v>103176.2427</v>
      </c>
      <c r="F38" s="6">
        <f t="shared" si="1"/>
        <v>0.02138206022754516</v>
      </c>
      <c r="G38" s="31">
        <v>4822.31</v>
      </c>
      <c r="H38" s="6">
        <f t="shared" si="2"/>
        <v>0.00853228782075633</v>
      </c>
      <c r="I38" s="31">
        <v>31072.39</v>
      </c>
      <c r="J38" s="6">
        <f t="shared" si="3"/>
        <v>0.010381255614012307</v>
      </c>
      <c r="K38" s="26">
        <f t="shared" si="4"/>
        <v>242247.18540000002</v>
      </c>
      <c r="L38" s="6">
        <f t="shared" si="5"/>
        <v>0.013628895086009566</v>
      </c>
      <c r="M38" s="4"/>
      <c r="N38" s="4"/>
    </row>
    <row r="39" spans="2:14" ht="12.75">
      <c r="B39" s="29">
        <v>33143</v>
      </c>
      <c r="C39" s="31">
        <v>31190.4479</v>
      </c>
      <c r="D39" s="6">
        <f t="shared" si="0"/>
        <v>0.0033213638228844627</v>
      </c>
      <c r="E39" s="31">
        <v>31190.4479</v>
      </c>
      <c r="F39" s="6">
        <f t="shared" si="1"/>
        <v>0.006463852705521224</v>
      </c>
      <c r="G39" s="31">
        <v>0</v>
      </c>
      <c r="H39" s="6">
        <f t="shared" si="2"/>
        <v>0</v>
      </c>
      <c r="I39" s="31">
        <v>50971.71</v>
      </c>
      <c r="J39" s="6">
        <f t="shared" si="3"/>
        <v>0.017029599287126197</v>
      </c>
      <c r="K39" s="26">
        <f t="shared" si="4"/>
        <v>113352.60579999999</v>
      </c>
      <c r="L39" s="6">
        <f t="shared" si="5"/>
        <v>0.006377249624688515</v>
      </c>
      <c r="M39" s="4"/>
      <c r="N39" s="4"/>
    </row>
    <row r="40" spans="2:14" ht="12.75">
      <c r="B40" s="29">
        <v>33144</v>
      </c>
      <c r="C40" s="31">
        <v>18482.6158</v>
      </c>
      <c r="D40" s="6">
        <f t="shared" si="0"/>
        <v>0.0019681503666509636</v>
      </c>
      <c r="E40" s="31">
        <v>18482.6158</v>
      </c>
      <c r="F40" s="6">
        <f t="shared" si="1"/>
        <v>0.0038303042818419843</v>
      </c>
      <c r="G40" s="31">
        <v>478.78</v>
      </c>
      <c r="H40" s="6">
        <f t="shared" si="2"/>
        <v>0.0008471228027276793</v>
      </c>
      <c r="I40" s="31">
        <v>28844.49</v>
      </c>
      <c r="J40" s="6">
        <f t="shared" si="3"/>
        <v>0.009636916366775194</v>
      </c>
      <c r="K40" s="26">
        <f t="shared" si="4"/>
        <v>66288.5016</v>
      </c>
      <c r="L40" s="6">
        <f t="shared" si="5"/>
        <v>0.003729409826675234</v>
      </c>
      <c r="M40" s="4"/>
      <c r="N40" s="4"/>
    </row>
    <row r="41" spans="2:14" ht="12.75">
      <c r="B41" s="29">
        <v>33145</v>
      </c>
      <c r="C41" s="31">
        <v>27424.1667</v>
      </c>
      <c r="D41" s="6">
        <f t="shared" si="0"/>
        <v>0.00292030545512406</v>
      </c>
      <c r="E41" s="31">
        <v>27424.1667</v>
      </c>
      <c r="F41" s="6">
        <f t="shared" si="1"/>
        <v>0.0056833353175559905</v>
      </c>
      <c r="G41" s="31">
        <v>0</v>
      </c>
      <c r="H41" s="6">
        <f t="shared" si="2"/>
        <v>0</v>
      </c>
      <c r="I41" s="31">
        <v>43886.23</v>
      </c>
      <c r="J41" s="6">
        <f t="shared" si="3"/>
        <v>0.014662347233841213</v>
      </c>
      <c r="K41" s="26">
        <f t="shared" si="4"/>
        <v>98734.56340000001</v>
      </c>
      <c r="L41" s="6">
        <f t="shared" si="5"/>
        <v>0.0055548344296328</v>
      </c>
      <c r="M41" s="4"/>
      <c r="N41" s="4"/>
    </row>
    <row r="42" spans="2:14" ht="12.75">
      <c r="B42" s="29">
        <v>33146</v>
      </c>
      <c r="C42" s="31">
        <v>23616.3255</v>
      </c>
      <c r="D42" s="6">
        <f t="shared" si="0"/>
        <v>0.0025148215055021323</v>
      </c>
      <c r="E42" s="31">
        <v>23616.3255</v>
      </c>
      <c r="F42" s="6">
        <f t="shared" si="1"/>
        <v>0.004894205109431752</v>
      </c>
      <c r="G42" s="31">
        <v>12580.02</v>
      </c>
      <c r="H42" s="6">
        <f t="shared" si="2"/>
        <v>0.02225828522655554</v>
      </c>
      <c r="I42" s="31">
        <v>65025.98</v>
      </c>
      <c r="J42" s="6">
        <f t="shared" si="3"/>
        <v>0.021725117376926978</v>
      </c>
      <c r="K42" s="26">
        <f t="shared" si="4"/>
        <v>124838.65100000001</v>
      </c>
      <c r="L42" s="6">
        <f t="shared" si="5"/>
        <v>0.007023457772475581</v>
      </c>
      <c r="M42" s="4"/>
      <c r="N42" s="4"/>
    </row>
    <row r="43" spans="2:14" ht="12.75">
      <c r="B43" s="29">
        <v>33147</v>
      </c>
      <c r="C43" s="31">
        <v>5578.1598</v>
      </c>
      <c r="D43" s="6">
        <f t="shared" si="0"/>
        <v>0.0005939991056681309</v>
      </c>
      <c r="E43" s="31">
        <v>5578.1598</v>
      </c>
      <c r="F43" s="6">
        <f t="shared" si="1"/>
        <v>0.0011560078723672235</v>
      </c>
      <c r="G43" s="31">
        <v>72.44</v>
      </c>
      <c r="H43" s="6">
        <f t="shared" si="2"/>
        <v>0.00012817071688373175</v>
      </c>
      <c r="I43" s="31">
        <v>0</v>
      </c>
      <c r="J43" s="6">
        <f t="shared" si="3"/>
        <v>0</v>
      </c>
      <c r="K43" s="26">
        <f t="shared" si="4"/>
        <v>11228.759600000001</v>
      </c>
      <c r="L43" s="6">
        <f t="shared" si="5"/>
        <v>0.0006317331872472717</v>
      </c>
      <c r="M43" s="4"/>
      <c r="N43" s="4"/>
    </row>
    <row r="44" spans="2:14" ht="12.75">
      <c r="B44" s="29">
        <v>33149</v>
      </c>
      <c r="C44" s="31">
        <v>169692.68</v>
      </c>
      <c r="D44" s="6">
        <f t="shared" si="0"/>
        <v>0.01806999149763123</v>
      </c>
      <c r="E44" s="31">
        <v>169692.68</v>
      </c>
      <c r="F44" s="6">
        <f t="shared" si="1"/>
        <v>0.03516680787149412</v>
      </c>
      <c r="G44" s="31">
        <v>44693.36</v>
      </c>
      <c r="H44" s="6">
        <f t="shared" si="2"/>
        <v>0.0790775813244437</v>
      </c>
      <c r="I44" s="31">
        <v>49393.13</v>
      </c>
      <c r="J44" s="6">
        <f t="shared" si="3"/>
        <v>0.01650219722738224</v>
      </c>
      <c r="K44" s="26">
        <f t="shared" si="4"/>
        <v>433471.85</v>
      </c>
      <c r="L44" s="6">
        <f t="shared" si="5"/>
        <v>0.024387248737827747</v>
      </c>
      <c r="M44" s="4"/>
      <c r="N44" s="4"/>
    </row>
    <row r="45" spans="2:14" ht="12.75">
      <c r="B45" s="29">
        <v>33150</v>
      </c>
      <c r="C45" s="31">
        <v>21851.8014</v>
      </c>
      <c r="D45" s="6">
        <f t="shared" si="0"/>
        <v>0.0023269233858875128</v>
      </c>
      <c r="E45" s="31">
        <v>21851.8014</v>
      </c>
      <c r="F45" s="6">
        <f t="shared" si="1"/>
        <v>0.004528528287017721</v>
      </c>
      <c r="G45" s="31">
        <v>125.85</v>
      </c>
      <c r="H45" s="6">
        <f t="shared" si="2"/>
        <v>0.00022267096521007236</v>
      </c>
      <c r="I45" s="31">
        <v>0</v>
      </c>
      <c r="J45" s="6">
        <f t="shared" si="3"/>
        <v>0</v>
      </c>
      <c r="K45" s="26">
        <f t="shared" si="4"/>
        <v>43829.4528</v>
      </c>
      <c r="L45" s="6">
        <f t="shared" si="5"/>
        <v>0.0024658573964525744</v>
      </c>
      <c r="M45" s="4"/>
      <c r="N45" s="4"/>
    </row>
    <row r="46" spans="2:14" ht="12.75">
      <c r="B46" s="29">
        <v>33154</v>
      </c>
      <c r="C46" s="31">
        <v>41438.411</v>
      </c>
      <c r="D46" s="6">
        <f t="shared" si="0"/>
        <v>0.004412634265929139</v>
      </c>
      <c r="E46" s="31">
        <v>41438.411</v>
      </c>
      <c r="F46" s="6">
        <f t="shared" si="1"/>
        <v>0.00858762227184466</v>
      </c>
      <c r="G46" s="31">
        <v>7890.09</v>
      </c>
      <c r="H46" s="6">
        <f t="shared" si="2"/>
        <v>0.013960222136625665</v>
      </c>
      <c r="I46" s="31">
        <v>1088.77</v>
      </c>
      <c r="J46" s="6">
        <f t="shared" si="3"/>
        <v>0.00036375700983632667</v>
      </c>
      <c r="K46" s="26">
        <f t="shared" si="4"/>
        <v>91855.682</v>
      </c>
      <c r="L46" s="6">
        <f t="shared" si="5"/>
        <v>0.005167826618768455</v>
      </c>
      <c r="M46" s="4"/>
      <c r="N46" s="4"/>
    </row>
    <row r="47" spans="2:14" ht="12.75">
      <c r="B47" s="29">
        <v>33155</v>
      </c>
      <c r="C47" s="31">
        <v>5475.6951</v>
      </c>
      <c r="D47" s="6">
        <f t="shared" si="0"/>
        <v>0.0005830879911886651</v>
      </c>
      <c r="E47" s="31">
        <v>5475.6951</v>
      </c>
      <c r="F47" s="6">
        <f t="shared" si="1"/>
        <v>0.0011347732709777569</v>
      </c>
      <c r="G47" s="31">
        <v>0</v>
      </c>
      <c r="H47" s="6">
        <f t="shared" si="2"/>
        <v>0</v>
      </c>
      <c r="I47" s="31">
        <v>56011.41</v>
      </c>
      <c r="J47" s="6">
        <f t="shared" si="3"/>
        <v>0.01871335821001362</v>
      </c>
      <c r="K47" s="26">
        <f t="shared" si="4"/>
        <v>66962.8002</v>
      </c>
      <c r="L47" s="6">
        <f t="shared" si="5"/>
        <v>0.00376734605640219</v>
      </c>
      <c r="M47" s="4"/>
      <c r="N47" s="4"/>
    </row>
    <row r="48" spans="2:14" ht="12.75">
      <c r="B48" s="29">
        <v>33156</v>
      </c>
      <c r="C48" s="31">
        <v>37670.2632</v>
      </c>
      <c r="D48" s="6">
        <f t="shared" si="0"/>
        <v>0.004011377130336622</v>
      </c>
      <c r="E48" s="31">
        <v>37670.2632</v>
      </c>
      <c r="F48" s="6">
        <f t="shared" si="1"/>
        <v>0.007806718053029838</v>
      </c>
      <c r="G48" s="31">
        <v>2163.07</v>
      </c>
      <c r="H48" s="6">
        <f t="shared" si="2"/>
        <v>0.0038271981304485603</v>
      </c>
      <c r="I48" s="31">
        <v>85651.25</v>
      </c>
      <c r="J48" s="6">
        <f t="shared" si="3"/>
        <v>0.028616000246832366</v>
      </c>
      <c r="K48" s="26">
        <f t="shared" si="4"/>
        <v>163154.8464</v>
      </c>
      <c r="L48" s="6">
        <f t="shared" si="5"/>
        <v>0.009179137750095838</v>
      </c>
      <c r="M48" s="4"/>
      <c r="N48" s="4"/>
    </row>
    <row r="49" spans="2:14" ht="12.75">
      <c r="B49" s="29">
        <v>33157</v>
      </c>
      <c r="C49" s="31">
        <v>5543.9634</v>
      </c>
      <c r="D49" s="6">
        <f t="shared" si="0"/>
        <v>0.0005903576483156416</v>
      </c>
      <c r="E49" s="31">
        <v>5543.9634</v>
      </c>
      <c r="F49" s="6">
        <f t="shared" si="1"/>
        <v>0.0011489210715182015</v>
      </c>
      <c r="G49" s="31">
        <v>0</v>
      </c>
      <c r="H49" s="6">
        <f t="shared" si="2"/>
        <v>0</v>
      </c>
      <c r="I49" s="31">
        <v>23032.6</v>
      </c>
      <c r="J49" s="6">
        <f t="shared" si="3"/>
        <v>0.007695169507569255</v>
      </c>
      <c r="K49" s="26">
        <f t="shared" si="4"/>
        <v>34120.5268</v>
      </c>
      <c r="L49" s="6">
        <f t="shared" si="5"/>
        <v>0.0019196304768979069</v>
      </c>
      <c r="M49" s="4"/>
      <c r="N49" s="4"/>
    </row>
    <row r="50" spans="2:14" ht="12.75">
      <c r="B50" s="29">
        <v>33158</v>
      </c>
      <c r="C50" s="31">
        <v>128.42</v>
      </c>
      <c r="D50" s="6">
        <f t="shared" si="0"/>
        <v>1.3675005357483907E-05</v>
      </c>
      <c r="E50" s="31">
        <v>128.42</v>
      </c>
      <c r="F50" s="6">
        <f t="shared" si="1"/>
        <v>2.661353139603473E-05</v>
      </c>
      <c r="G50" s="31">
        <v>0</v>
      </c>
      <c r="H50" s="6">
        <f t="shared" si="2"/>
        <v>0</v>
      </c>
      <c r="I50" s="31">
        <v>1136</v>
      </c>
      <c r="J50" s="6">
        <f t="shared" si="3"/>
        <v>0.00037953650741117697</v>
      </c>
      <c r="K50" s="26">
        <f t="shared" si="4"/>
        <v>1392.84</v>
      </c>
      <c r="L50" s="6">
        <f t="shared" si="5"/>
        <v>7.836157188061001E-05</v>
      </c>
      <c r="M50" s="4"/>
      <c r="N50" s="4"/>
    </row>
    <row r="51" spans="2:14" ht="12.75">
      <c r="B51" s="29">
        <v>33160</v>
      </c>
      <c r="C51" s="31">
        <v>471498.9898</v>
      </c>
      <c r="D51" s="6">
        <f t="shared" si="0"/>
        <v>0.050208310322093525</v>
      </c>
      <c r="E51" s="31">
        <v>471498.9898</v>
      </c>
      <c r="F51" s="6">
        <f t="shared" si="1"/>
        <v>0.09771260838063354</v>
      </c>
      <c r="G51" s="31">
        <v>44859.16</v>
      </c>
      <c r="H51" s="6">
        <f t="shared" si="2"/>
        <v>0.07937093727225325</v>
      </c>
      <c r="I51" s="31">
        <v>100249.13</v>
      </c>
      <c r="J51" s="6">
        <f t="shared" si="3"/>
        <v>0.033493137914796696</v>
      </c>
      <c r="K51" s="26">
        <f t="shared" si="4"/>
        <v>1088106.2696</v>
      </c>
      <c r="L51" s="6">
        <f t="shared" si="5"/>
        <v>0.06121716612030299</v>
      </c>
      <c r="M51" s="4"/>
      <c r="N51" s="4"/>
    </row>
    <row r="52" spans="2:14" ht="12.75">
      <c r="B52" s="29">
        <v>33161</v>
      </c>
      <c r="C52" s="31">
        <v>18991.9115</v>
      </c>
      <c r="D52" s="6">
        <f t="shared" si="0"/>
        <v>0.0020223835190107476</v>
      </c>
      <c r="E52" s="31">
        <v>18991.9115</v>
      </c>
      <c r="F52" s="6">
        <f t="shared" si="1"/>
        <v>0.003935849812926048</v>
      </c>
      <c r="G52" s="31">
        <v>0</v>
      </c>
      <c r="H52" s="6">
        <f t="shared" si="2"/>
        <v>0</v>
      </c>
      <c r="I52" s="31">
        <v>3353.15</v>
      </c>
      <c r="J52" s="6">
        <f t="shared" si="3"/>
        <v>0.0011202841899874895</v>
      </c>
      <c r="K52" s="26">
        <f t="shared" si="4"/>
        <v>41336.973</v>
      </c>
      <c r="L52" s="6">
        <f t="shared" si="5"/>
        <v>0.0023256297787731077</v>
      </c>
      <c r="M52" s="4"/>
      <c r="N52" s="4"/>
    </row>
    <row r="53" spans="2:14" ht="12.75">
      <c r="B53" s="29">
        <v>33162</v>
      </c>
      <c r="C53" s="31">
        <v>15052.6446</v>
      </c>
      <c r="D53" s="6">
        <f t="shared" si="0"/>
        <v>0.0016029044973469959</v>
      </c>
      <c r="E53" s="31">
        <v>15052.6446</v>
      </c>
      <c r="F53" s="6">
        <f t="shared" si="1"/>
        <v>0.003119483177507029</v>
      </c>
      <c r="G53" s="31">
        <v>0</v>
      </c>
      <c r="H53" s="6">
        <f t="shared" si="2"/>
        <v>0</v>
      </c>
      <c r="I53" s="31">
        <v>3868.74</v>
      </c>
      <c r="J53" s="6">
        <f t="shared" si="3"/>
        <v>0.0012925423131002788</v>
      </c>
      <c r="K53" s="26">
        <f t="shared" si="4"/>
        <v>33974.0292</v>
      </c>
      <c r="L53" s="6">
        <f t="shared" si="5"/>
        <v>0.0019113884805359864</v>
      </c>
      <c r="M53" s="4"/>
      <c r="N53" s="4"/>
    </row>
    <row r="54" spans="2:14" ht="12.75">
      <c r="B54" s="29">
        <v>33165</v>
      </c>
      <c r="C54" s="31">
        <v>7772.0199</v>
      </c>
      <c r="D54" s="6">
        <f t="shared" si="0"/>
        <v>0.0008276157434275934</v>
      </c>
      <c r="E54" s="31">
        <v>7772.0199</v>
      </c>
      <c r="F54" s="6">
        <f t="shared" si="1"/>
        <v>0.0016106595204738883</v>
      </c>
      <c r="G54" s="31">
        <v>0</v>
      </c>
      <c r="H54" s="6">
        <f t="shared" si="2"/>
        <v>0</v>
      </c>
      <c r="I54" s="31">
        <v>37959.56</v>
      </c>
      <c r="J54" s="6">
        <f t="shared" si="3"/>
        <v>0.012682252487029063</v>
      </c>
      <c r="K54" s="26">
        <f t="shared" si="4"/>
        <v>53503.599799999996</v>
      </c>
      <c r="L54" s="6">
        <f t="shared" si="5"/>
        <v>0.003010127639642092</v>
      </c>
      <c r="M54" s="4"/>
      <c r="N54" s="4"/>
    </row>
    <row r="55" spans="2:14" ht="12.75">
      <c r="B55" s="29">
        <v>33166</v>
      </c>
      <c r="C55" s="31">
        <v>275938.2732</v>
      </c>
      <c r="D55" s="6">
        <f t="shared" si="0"/>
        <v>0.029383720326622474</v>
      </c>
      <c r="E55" s="31">
        <v>275938.2732</v>
      </c>
      <c r="F55" s="6">
        <f t="shared" si="1"/>
        <v>0.057184954813703545</v>
      </c>
      <c r="G55" s="31">
        <v>7418.07</v>
      </c>
      <c r="H55" s="6">
        <f t="shared" si="2"/>
        <v>0.013125060046848483</v>
      </c>
      <c r="I55" s="31">
        <v>36184.3</v>
      </c>
      <c r="J55" s="6">
        <f t="shared" si="3"/>
        <v>0.012089139828449164</v>
      </c>
      <c r="K55" s="26">
        <f t="shared" si="4"/>
        <v>595478.9164</v>
      </c>
      <c r="L55" s="6">
        <f t="shared" si="5"/>
        <v>0.03350181206087301</v>
      </c>
      <c r="M55" s="4"/>
      <c r="N55" s="4"/>
    </row>
    <row r="56" spans="2:14" ht="12.75">
      <c r="B56" s="29">
        <v>33167</v>
      </c>
      <c r="C56" s="31">
        <v>768.69</v>
      </c>
      <c r="D56" s="6">
        <f t="shared" si="0"/>
        <v>8.185516172126075E-05</v>
      </c>
      <c r="E56" s="31">
        <v>768.69</v>
      </c>
      <c r="F56" s="6">
        <f t="shared" si="1"/>
        <v>0.0001593019424452417</v>
      </c>
      <c r="G56" s="31">
        <v>0</v>
      </c>
      <c r="H56" s="6">
        <f t="shared" si="2"/>
        <v>0</v>
      </c>
      <c r="I56" s="31">
        <v>0</v>
      </c>
      <c r="J56" s="6">
        <f t="shared" si="3"/>
        <v>0</v>
      </c>
      <c r="K56" s="26">
        <f t="shared" si="4"/>
        <v>1537.38</v>
      </c>
      <c r="L56" s="6">
        <f t="shared" si="5"/>
        <v>8.649343311350352E-05</v>
      </c>
      <c r="M56" s="4"/>
      <c r="N56" s="4"/>
    </row>
    <row r="57" spans="2:14" ht="12.75">
      <c r="B57" s="29">
        <v>33168</v>
      </c>
      <c r="C57" s="31">
        <v>4997.0599</v>
      </c>
      <c r="D57" s="6">
        <f t="shared" si="0"/>
        <v>0.0005321197703174584</v>
      </c>
      <c r="E57" s="31">
        <v>4997.0599</v>
      </c>
      <c r="F57" s="6">
        <f t="shared" si="1"/>
        <v>0.0010355817671430945</v>
      </c>
      <c r="G57" s="31">
        <v>0</v>
      </c>
      <c r="H57" s="6">
        <f t="shared" si="2"/>
        <v>0</v>
      </c>
      <c r="I57" s="31">
        <v>0</v>
      </c>
      <c r="J57" s="6">
        <f t="shared" si="3"/>
        <v>0</v>
      </c>
      <c r="K57" s="26">
        <f t="shared" si="4"/>
        <v>9994.1198</v>
      </c>
      <c r="L57" s="6">
        <f t="shared" si="5"/>
        <v>0.000562272003310594</v>
      </c>
      <c r="M57" s="4"/>
      <c r="N57" s="4"/>
    </row>
    <row r="58" spans="2:14" ht="12.75">
      <c r="B58" s="29">
        <v>33169</v>
      </c>
      <c r="C58" s="31">
        <v>29270.9701</v>
      </c>
      <c r="D58" s="6">
        <f t="shared" si="0"/>
        <v>0.003116965215202081</v>
      </c>
      <c r="E58" s="31">
        <v>29270.9701</v>
      </c>
      <c r="F58" s="6">
        <f t="shared" si="1"/>
        <v>0.006066063555121818</v>
      </c>
      <c r="G58" s="31">
        <v>0</v>
      </c>
      <c r="H58" s="6">
        <f t="shared" si="2"/>
        <v>0</v>
      </c>
      <c r="I58" s="31">
        <v>47121.73</v>
      </c>
      <c r="J58" s="6">
        <f t="shared" si="3"/>
        <v>0.015743324671982816</v>
      </c>
      <c r="K58" s="26">
        <f t="shared" si="4"/>
        <v>105663.6702</v>
      </c>
      <c r="L58" s="6">
        <f t="shared" si="5"/>
        <v>0.005944667935689936</v>
      </c>
      <c r="M58" s="4"/>
      <c r="N58" s="4"/>
    </row>
    <row r="59" spans="2:14" ht="12.75">
      <c r="B59" s="29">
        <v>33170</v>
      </c>
      <c r="C59" s="31">
        <v>3357.379</v>
      </c>
      <c r="D59" s="6">
        <f t="shared" si="0"/>
        <v>0.00035751577489568574</v>
      </c>
      <c r="E59" s="31">
        <v>3357.379</v>
      </c>
      <c r="F59" s="6">
        <f t="shared" si="1"/>
        <v>0.0006957772264825393</v>
      </c>
      <c r="G59" s="31">
        <v>0</v>
      </c>
      <c r="H59" s="6">
        <f t="shared" si="2"/>
        <v>0</v>
      </c>
      <c r="I59" s="31">
        <v>0</v>
      </c>
      <c r="J59" s="6">
        <f t="shared" si="3"/>
        <v>0</v>
      </c>
      <c r="K59" s="26">
        <f t="shared" si="4"/>
        <v>6714.758</v>
      </c>
      <c r="L59" s="6">
        <f t="shared" si="5"/>
        <v>0.0003777741820150923</v>
      </c>
      <c r="M59" s="4"/>
      <c r="N59" s="4"/>
    </row>
    <row r="60" spans="2:14" ht="12.75">
      <c r="B60" s="29">
        <v>33171</v>
      </c>
      <c r="C60" s="31">
        <v>232.965</v>
      </c>
      <c r="D60" s="6">
        <f t="shared" si="0"/>
        <v>2.4807643849137506E-05</v>
      </c>
      <c r="E60" s="31">
        <v>232.965</v>
      </c>
      <c r="F60" s="6">
        <f t="shared" si="1"/>
        <v>4.8279250441342716E-05</v>
      </c>
      <c r="G60" s="31">
        <v>0</v>
      </c>
      <c r="H60" s="6">
        <f t="shared" si="2"/>
        <v>0</v>
      </c>
      <c r="I60" s="31">
        <v>0</v>
      </c>
      <c r="J60" s="6">
        <f t="shared" si="3"/>
        <v>0</v>
      </c>
      <c r="K60" s="26">
        <f t="shared" si="4"/>
        <v>465.93</v>
      </c>
      <c r="L60" s="6">
        <f t="shared" si="5"/>
        <v>2.6213353426332262E-05</v>
      </c>
      <c r="M60" s="4"/>
      <c r="N60" s="4"/>
    </row>
    <row r="61" spans="2:14" ht="12.75">
      <c r="B61" s="29">
        <v>33172</v>
      </c>
      <c r="C61" s="31">
        <v>173156.7294</v>
      </c>
      <c r="D61" s="6">
        <f t="shared" si="0"/>
        <v>0.01843886623757508</v>
      </c>
      <c r="E61" s="31">
        <v>173156.7294</v>
      </c>
      <c r="F61" s="6">
        <f t="shared" si="1"/>
        <v>0.03588469128112125</v>
      </c>
      <c r="G61" s="31">
        <v>6389.91</v>
      </c>
      <c r="H61" s="6">
        <f t="shared" si="2"/>
        <v>0.011305899303182309</v>
      </c>
      <c r="I61" s="31">
        <v>108680.29</v>
      </c>
      <c r="J61" s="6">
        <f t="shared" si="3"/>
        <v>0.03630998036182558</v>
      </c>
      <c r="K61" s="26">
        <f t="shared" si="4"/>
        <v>461383.6588</v>
      </c>
      <c r="L61" s="6">
        <f t="shared" si="5"/>
        <v>0.025957574986068065</v>
      </c>
      <c r="M61" s="4"/>
      <c r="N61" s="4"/>
    </row>
    <row r="62" spans="2:14" ht="12.75">
      <c r="B62" s="29">
        <v>33173</v>
      </c>
      <c r="C62" s="31">
        <v>2057.0051</v>
      </c>
      <c r="D62" s="6">
        <f t="shared" si="0"/>
        <v>0.00021904341818152718</v>
      </c>
      <c r="E62" s="31">
        <v>2057.0051</v>
      </c>
      <c r="F62" s="6">
        <f t="shared" si="1"/>
        <v>0.00042629006237855134</v>
      </c>
      <c r="G62" s="31">
        <v>0</v>
      </c>
      <c r="H62" s="6">
        <f t="shared" si="2"/>
        <v>0</v>
      </c>
      <c r="I62" s="31">
        <v>16067.78</v>
      </c>
      <c r="J62" s="6">
        <f t="shared" si="3"/>
        <v>0.005368229844235177</v>
      </c>
      <c r="K62" s="26">
        <f t="shared" si="4"/>
        <v>20181.7902</v>
      </c>
      <c r="L62" s="6">
        <f t="shared" si="5"/>
        <v>0.0011354332180556926</v>
      </c>
      <c r="M62" s="4"/>
      <c r="N62" s="4"/>
    </row>
    <row r="63" spans="2:14" ht="12.75">
      <c r="B63" s="29">
        <v>33174</v>
      </c>
      <c r="C63" s="31">
        <v>1785.5433</v>
      </c>
      <c r="D63" s="6">
        <f t="shared" si="0"/>
        <v>0.00019013638213299719</v>
      </c>
      <c r="E63" s="31">
        <v>1785.5433</v>
      </c>
      <c r="F63" s="6">
        <f t="shared" si="1"/>
        <v>0.0003700328038742366</v>
      </c>
      <c r="G63" s="31">
        <v>0</v>
      </c>
      <c r="H63" s="6">
        <f t="shared" si="2"/>
        <v>0</v>
      </c>
      <c r="I63" s="31">
        <v>22989.27</v>
      </c>
      <c r="J63" s="6">
        <f t="shared" si="3"/>
        <v>0.00768069299624344</v>
      </c>
      <c r="K63" s="26">
        <f t="shared" si="4"/>
        <v>26560.3566</v>
      </c>
      <c r="L63" s="6">
        <f t="shared" si="5"/>
        <v>0.0014942931656798588</v>
      </c>
      <c r="M63" s="4"/>
      <c r="N63" s="4"/>
    </row>
    <row r="64" spans="2:14" ht="12.75">
      <c r="B64" s="29">
        <v>33175</v>
      </c>
      <c r="C64" s="31">
        <v>13751.528</v>
      </c>
      <c r="D64" s="6">
        <f t="shared" si="0"/>
        <v>0.001464353053057078</v>
      </c>
      <c r="E64" s="31">
        <v>13751.528</v>
      </c>
      <c r="F64" s="6">
        <f t="shared" si="1"/>
        <v>0.0028498420975817686</v>
      </c>
      <c r="G64" s="31">
        <v>0</v>
      </c>
      <c r="H64" s="6">
        <f t="shared" si="2"/>
        <v>0</v>
      </c>
      <c r="I64" s="31">
        <v>41903.17</v>
      </c>
      <c r="J64" s="6">
        <f t="shared" si="3"/>
        <v>0.013999808795120429</v>
      </c>
      <c r="K64" s="26">
        <f t="shared" si="4"/>
        <v>69406.226</v>
      </c>
      <c r="L64" s="6">
        <f t="shared" si="5"/>
        <v>0.0039048138821837853</v>
      </c>
      <c r="M64" s="4"/>
      <c r="N64" s="4"/>
    </row>
    <row r="65" spans="2:14" ht="12.75">
      <c r="B65" s="29">
        <v>33176</v>
      </c>
      <c r="C65" s="31">
        <v>34401.0079</v>
      </c>
      <c r="D65" s="6">
        <f t="shared" si="0"/>
        <v>0.003663245346015778</v>
      </c>
      <c r="E65" s="31">
        <v>34401.0079</v>
      </c>
      <c r="F65" s="6">
        <f t="shared" si="1"/>
        <v>0.0071292034247149106</v>
      </c>
      <c r="G65" s="31">
        <v>252.48</v>
      </c>
      <c r="H65" s="6">
        <f t="shared" si="2"/>
        <v>0.00044672201268366367</v>
      </c>
      <c r="I65" s="31">
        <v>72724.72</v>
      </c>
      <c r="J65" s="6">
        <f t="shared" si="3"/>
        <v>0.02429725900638712</v>
      </c>
      <c r="K65" s="26">
        <f t="shared" si="4"/>
        <v>141779.2158</v>
      </c>
      <c r="L65" s="6">
        <f t="shared" si="5"/>
        <v>0.007976538733873396</v>
      </c>
      <c r="M65" s="4"/>
      <c r="N65" s="4"/>
    </row>
    <row r="66" spans="2:14" ht="12.75">
      <c r="B66" s="29">
        <v>33177</v>
      </c>
      <c r="C66" s="31">
        <v>8091.783</v>
      </c>
      <c r="D66" s="6">
        <f t="shared" si="0"/>
        <v>0.0008616662192539886</v>
      </c>
      <c r="E66" s="31">
        <v>8091.783</v>
      </c>
      <c r="F66" s="6">
        <f t="shared" si="1"/>
        <v>0.001676926654106838</v>
      </c>
      <c r="G66" s="31">
        <v>0</v>
      </c>
      <c r="H66" s="6">
        <f t="shared" si="2"/>
        <v>0</v>
      </c>
      <c r="I66" s="31">
        <v>14665.56</v>
      </c>
      <c r="J66" s="6">
        <f t="shared" si="3"/>
        <v>0.0048997494908706515</v>
      </c>
      <c r="K66" s="26">
        <f t="shared" si="4"/>
        <v>30849.126</v>
      </c>
      <c r="L66" s="6">
        <f t="shared" si="5"/>
        <v>0.0017355805437114064</v>
      </c>
      <c r="M66" s="4"/>
      <c r="N66" s="4"/>
    </row>
    <row r="67" spans="2:14" ht="12.75">
      <c r="B67" s="29">
        <v>33178</v>
      </c>
      <c r="C67" s="31">
        <v>129767.4903</v>
      </c>
      <c r="D67" s="6">
        <f t="shared" si="0"/>
        <v>0.013818494978038788</v>
      </c>
      <c r="E67" s="31">
        <v>129767.4903</v>
      </c>
      <c r="F67" s="6">
        <f t="shared" si="1"/>
        <v>0.02689278287870801</v>
      </c>
      <c r="G67" s="31">
        <v>22022.51</v>
      </c>
      <c r="H67" s="6">
        <f t="shared" si="2"/>
        <v>0.038965224934830914</v>
      </c>
      <c r="I67" s="31">
        <v>66115.34</v>
      </c>
      <c r="J67" s="6">
        <f t="shared" si="3"/>
        <v>0.02208907150519585</v>
      </c>
      <c r="K67" s="26">
        <f t="shared" si="4"/>
        <v>347672.8306</v>
      </c>
      <c r="L67" s="6">
        <f t="shared" si="5"/>
        <v>0.01956017166795687</v>
      </c>
      <c r="M67" s="4"/>
      <c r="N67" s="4"/>
    </row>
    <row r="68" spans="2:14" ht="12.75">
      <c r="B68" s="29">
        <v>33179</v>
      </c>
      <c r="C68" s="31">
        <v>18303.87</v>
      </c>
      <c r="D68" s="6">
        <f aca="true" t="shared" si="6" ref="D68:D89">+C68/$C$90</f>
        <v>0.001949116339454049</v>
      </c>
      <c r="E68" s="31">
        <v>18303.87</v>
      </c>
      <c r="F68" s="6">
        <f aca="true" t="shared" si="7" ref="F68:F89">+E68/$E$90</f>
        <v>0.003793261321553794</v>
      </c>
      <c r="G68" s="31">
        <v>0</v>
      </c>
      <c r="H68" s="6">
        <f aca="true" t="shared" si="8" ref="H68:H89">+G68/$G$90</f>
        <v>0</v>
      </c>
      <c r="I68" s="31">
        <v>293.62</v>
      </c>
      <c r="J68" s="6">
        <f aca="true" t="shared" si="9" ref="J68:J89">+I68/$I$90</f>
        <v>9.809815960041354E-05</v>
      </c>
      <c r="K68" s="26">
        <f aca="true" t="shared" si="10" ref="K68:K89">+C68+E68+G68+I68</f>
        <v>36901.36</v>
      </c>
      <c r="L68" s="6">
        <f aca="true" t="shared" si="11" ref="L68:L89">+K68/$K$90</f>
        <v>0.0020760809383218943</v>
      </c>
      <c r="M68" s="4"/>
      <c r="N68" s="4"/>
    </row>
    <row r="69" spans="2:14" ht="12.75">
      <c r="B69" s="29">
        <v>33180</v>
      </c>
      <c r="C69" s="31">
        <v>252763.8671</v>
      </c>
      <c r="D69" s="6">
        <f t="shared" si="6"/>
        <v>0.026915957302373856</v>
      </c>
      <c r="E69" s="31">
        <v>252763.8671</v>
      </c>
      <c r="F69" s="6">
        <f t="shared" si="7"/>
        <v>0.052382332291301986</v>
      </c>
      <c r="G69" s="31">
        <v>50350.4</v>
      </c>
      <c r="H69" s="6">
        <f t="shared" si="8"/>
        <v>0.08908678718087587</v>
      </c>
      <c r="I69" s="31">
        <v>111717.4</v>
      </c>
      <c r="J69" s="6">
        <f t="shared" si="9"/>
        <v>0.0373246758917759</v>
      </c>
      <c r="K69" s="26">
        <f t="shared" si="10"/>
        <v>667595.5342</v>
      </c>
      <c r="L69" s="6">
        <f t="shared" si="11"/>
        <v>0.03755911335141692</v>
      </c>
      <c r="M69" s="4"/>
      <c r="N69" s="4"/>
    </row>
    <row r="70" spans="2:14" ht="12.75">
      <c r="B70" s="29">
        <v>33181</v>
      </c>
      <c r="C70" s="31">
        <v>17327.0799</v>
      </c>
      <c r="D70" s="6">
        <f t="shared" si="6"/>
        <v>0.0018451013118054177</v>
      </c>
      <c r="E70" s="31">
        <v>17327.0799</v>
      </c>
      <c r="F70" s="6">
        <f t="shared" si="7"/>
        <v>0.003590833086125622</v>
      </c>
      <c r="G70" s="31">
        <v>0</v>
      </c>
      <c r="H70" s="6">
        <f t="shared" si="8"/>
        <v>0</v>
      </c>
      <c r="I70" s="31">
        <v>32404.05</v>
      </c>
      <c r="J70" s="6">
        <f t="shared" si="9"/>
        <v>0.010826161939240447</v>
      </c>
      <c r="K70" s="26">
        <f t="shared" si="10"/>
        <v>67058.2098</v>
      </c>
      <c r="L70" s="6">
        <f t="shared" si="11"/>
        <v>0.003772713827451629</v>
      </c>
      <c r="M70" s="4"/>
      <c r="N70" s="4"/>
    </row>
    <row r="71" spans="2:14" ht="12.75">
      <c r="B71" s="29">
        <v>33182</v>
      </c>
      <c r="C71" s="31">
        <v>1415.5542</v>
      </c>
      <c r="D71" s="6">
        <f t="shared" si="6"/>
        <v>0.00015073751182688715</v>
      </c>
      <c r="E71" s="31">
        <v>1415.5542</v>
      </c>
      <c r="F71" s="6">
        <f t="shared" si="7"/>
        <v>0.00029335692372285335</v>
      </c>
      <c r="G71" s="31">
        <v>0</v>
      </c>
      <c r="H71" s="6">
        <f t="shared" si="8"/>
        <v>0</v>
      </c>
      <c r="I71" s="31">
        <v>12465.5</v>
      </c>
      <c r="J71" s="6">
        <f t="shared" si="9"/>
        <v>0.0041647115608574176</v>
      </c>
      <c r="K71" s="26">
        <f t="shared" si="10"/>
        <v>15296.608400000001</v>
      </c>
      <c r="L71" s="6">
        <f t="shared" si="11"/>
        <v>0.0008605915099122247</v>
      </c>
      <c r="M71" s="4"/>
      <c r="N71" s="4"/>
    </row>
    <row r="72" spans="2:14" ht="12.75">
      <c r="B72" s="29">
        <v>33183</v>
      </c>
      <c r="C72" s="31">
        <v>20129.385</v>
      </c>
      <c r="D72" s="6">
        <f t="shared" si="6"/>
        <v>0.002143509170828969</v>
      </c>
      <c r="E72" s="31">
        <v>20129.385</v>
      </c>
      <c r="F72" s="6">
        <f t="shared" si="7"/>
        <v>0.004171577789132305</v>
      </c>
      <c r="G72" s="31">
        <v>0</v>
      </c>
      <c r="H72" s="6">
        <f t="shared" si="8"/>
        <v>0</v>
      </c>
      <c r="I72" s="31">
        <v>30025.64</v>
      </c>
      <c r="J72" s="6">
        <f t="shared" si="9"/>
        <v>0.010031537445761735</v>
      </c>
      <c r="K72" s="26">
        <f t="shared" si="10"/>
        <v>70284.41</v>
      </c>
      <c r="L72" s="6">
        <f t="shared" si="11"/>
        <v>0.0039542207621128525</v>
      </c>
      <c r="M72" s="4"/>
      <c r="N72" s="4"/>
    </row>
    <row r="73" spans="2:14" ht="12.75">
      <c r="B73" s="29">
        <v>33184</v>
      </c>
      <c r="C73" s="31">
        <v>985.6902</v>
      </c>
      <c r="D73" s="6">
        <f t="shared" si="6"/>
        <v>0.00010496276877292778</v>
      </c>
      <c r="E73" s="31">
        <v>985.6902</v>
      </c>
      <c r="F73" s="6">
        <f t="shared" si="7"/>
        <v>0.00020427267625341657</v>
      </c>
      <c r="G73" s="31">
        <v>0</v>
      </c>
      <c r="H73" s="6">
        <f t="shared" si="8"/>
        <v>0</v>
      </c>
      <c r="I73" s="31">
        <v>8202.99</v>
      </c>
      <c r="J73" s="6">
        <f t="shared" si="9"/>
        <v>0.0027406110694795866</v>
      </c>
      <c r="K73" s="26">
        <f t="shared" si="10"/>
        <v>10174.3704</v>
      </c>
      <c r="L73" s="6">
        <f t="shared" si="11"/>
        <v>0.0005724129529878169</v>
      </c>
      <c r="M73" s="4"/>
      <c r="N73" s="4"/>
    </row>
    <row r="74" spans="2:14" ht="12.75">
      <c r="B74" s="29">
        <v>33185</v>
      </c>
      <c r="C74" s="31">
        <v>1561.3428</v>
      </c>
      <c r="D74" s="6">
        <f t="shared" si="6"/>
        <v>0.00016626203982922382</v>
      </c>
      <c r="E74" s="31">
        <v>1561.3428</v>
      </c>
      <c r="F74" s="6">
        <f t="shared" si="7"/>
        <v>0.00032356989275636797</v>
      </c>
      <c r="G74" s="31">
        <v>0</v>
      </c>
      <c r="H74" s="6">
        <f t="shared" si="8"/>
        <v>0</v>
      </c>
      <c r="I74" s="31">
        <v>4998.14</v>
      </c>
      <c r="J74" s="6">
        <f t="shared" si="9"/>
        <v>0.001669873766859243</v>
      </c>
      <c r="K74" s="26">
        <f t="shared" si="10"/>
        <v>8120.8256</v>
      </c>
      <c r="L74" s="6">
        <f t="shared" si="11"/>
        <v>0.00045687994240853076</v>
      </c>
      <c r="M74" s="4"/>
      <c r="N74" s="4"/>
    </row>
    <row r="75" spans="2:14" ht="12.75">
      <c r="B75" s="29">
        <v>33186</v>
      </c>
      <c r="C75" s="31">
        <v>28246.8034</v>
      </c>
      <c r="D75" s="6">
        <f t="shared" si="6"/>
        <v>0.003007905215907138</v>
      </c>
      <c r="E75" s="31">
        <v>28246.8034</v>
      </c>
      <c r="F75" s="6">
        <f t="shared" si="7"/>
        <v>0.005853817077741167</v>
      </c>
      <c r="G75" s="31">
        <v>146.65</v>
      </c>
      <c r="H75" s="6">
        <f t="shared" si="8"/>
        <v>0.00025947315890391035</v>
      </c>
      <c r="I75" s="31">
        <v>76538.17</v>
      </c>
      <c r="J75" s="6">
        <f t="shared" si="9"/>
        <v>0.025571328983664543</v>
      </c>
      <c r="K75" s="26">
        <f t="shared" si="10"/>
        <v>133178.42680000002</v>
      </c>
      <c r="L75" s="6">
        <f t="shared" si="11"/>
        <v>0.007492655914990064</v>
      </c>
      <c r="M75" s="4"/>
      <c r="N75" s="4"/>
    </row>
    <row r="76" spans="2:14" ht="12.75">
      <c r="B76" s="29">
        <v>33187</v>
      </c>
      <c r="C76" s="31">
        <v>7065.9532</v>
      </c>
      <c r="D76" s="6">
        <f t="shared" si="6"/>
        <v>0.0007524291221439851</v>
      </c>
      <c r="E76" s="31">
        <v>7065.9532</v>
      </c>
      <c r="F76" s="6">
        <f t="shared" si="7"/>
        <v>0.0014643355188530766</v>
      </c>
      <c r="G76" s="31">
        <v>0</v>
      </c>
      <c r="H76" s="6">
        <f t="shared" si="8"/>
        <v>0</v>
      </c>
      <c r="I76" s="31">
        <v>1128.24</v>
      </c>
      <c r="J76" s="6">
        <f t="shared" si="9"/>
        <v>0.00037694389887463583</v>
      </c>
      <c r="K76" s="26">
        <f t="shared" si="10"/>
        <v>15260.1464</v>
      </c>
      <c r="L76" s="6">
        <f t="shared" si="11"/>
        <v>0.000858540147491623</v>
      </c>
      <c r="M76" s="4"/>
      <c r="N76" s="4"/>
    </row>
    <row r="77" spans="2:12" ht="12.75">
      <c r="B77" s="29">
        <v>33189</v>
      </c>
      <c r="C77" s="31">
        <v>14179.0067</v>
      </c>
      <c r="D77" s="6">
        <f t="shared" si="6"/>
        <v>0.0015098737936949092</v>
      </c>
      <c r="E77" s="31">
        <v>14179.0067</v>
      </c>
      <c r="F77" s="6">
        <f t="shared" si="7"/>
        <v>0.0029384320197402025</v>
      </c>
      <c r="G77" s="31">
        <v>0</v>
      </c>
      <c r="H77" s="6">
        <f t="shared" si="8"/>
        <v>0</v>
      </c>
      <c r="I77" s="31">
        <v>16866.15</v>
      </c>
      <c r="J77" s="6">
        <f t="shared" si="9"/>
        <v>0.005634964493374139</v>
      </c>
      <c r="K77" s="26">
        <f t="shared" si="10"/>
        <v>45224.163400000005</v>
      </c>
      <c r="L77" s="6">
        <f t="shared" si="11"/>
        <v>0.002544324208817634</v>
      </c>
    </row>
    <row r="78" spans="2:12" ht="12.75">
      <c r="B78" s="29">
        <v>33190</v>
      </c>
      <c r="C78" s="31">
        <v>721.7115</v>
      </c>
      <c r="D78" s="6">
        <f t="shared" si="6"/>
        <v>7.685258237858393E-05</v>
      </c>
      <c r="E78" s="31">
        <v>721.7115</v>
      </c>
      <c r="F78" s="6">
        <f t="shared" si="7"/>
        <v>0.00014956620202561378</v>
      </c>
      <c r="G78" s="31">
        <v>0</v>
      </c>
      <c r="H78" s="6">
        <f t="shared" si="8"/>
        <v>0</v>
      </c>
      <c r="I78" s="31">
        <v>0</v>
      </c>
      <c r="J78" s="6">
        <f t="shared" si="9"/>
        <v>0</v>
      </c>
      <c r="K78" s="26">
        <f t="shared" si="10"/>
        <v>1443.423</v>
      </c>
      <c r="L78" s="6">
        <f t="shared" si="11"/>
        <v>8.120738575042773E-05</v>
      </c>
    </row>
    <row r="79" spans="2:12" ht="12.75">
      <c r="B79" s="29">
        <v>33193</v>
      </c>
      <c r="C79" s="31">
        <v>1607.7138</v>
      </c>
      <c r="D79" s="6">
        <f t="shared" si="6"/>
        <v>0.0001711999285804455</v>
      </c>
      <c r="E79" s="31">
        <v>1607.7138</v>
      </c>
      <c r="F79" s="6">
        <f t="shared" si="7"/>
        <v>0.0003331797359612078</v>
      </c>
      <c r="G79" s="31">
        <v>0</v>
      </c>
      <c r="H79" s="6">
        <f t="shared" si="8"/>
        <v>0</v>
      </c>
      <c r="I79" s="31">
        <v>2831.32</v>
      </c>
      <c r="J79" s="6">
        <f t="shared" si="9"/>
        <v>0.0009459412888762444</v>
      </c>
      <c r="K79" s="26">
        <f t="shared" si="10"/>
        <v>6046.747600000001</v>
      </c>
      <c r="L79" s="6">
        <f t="shared" si="11"/>
        <v>0.00034019172819656684</v>
      </c>
    </row>
    <row r="80" spans="2:12" ht="12.75">
      <c r="B80" s="36">
        <v>33194</v>
      </c>
      <c r="C80" s="37">
        <v>79.464</v>
      </c>
      <c r="D80" s="6">
        <f t="shared" si="6"/>
        <v>8.461848822045642E-06</v>
      </c>
      <c r="E80" s="37">
        <v>79.464</v>
      </c>
      <c r="F80" s="6">
        <f t="shared" si="7"/>
        <v>1.6467977408927767E-05</v>
      </c>
      <c r="G80" s="37">
        <v>0</v>
      </c>
      <c r="H80" s="6">
        <f t="shared" si="8"/>
        <v>0</v>
      </c>
      <c r="I80" s="37">
        <v>4857.49</v>
      </c>
      <c r="J80" s="6">
        <f t="shared" si="9"/>
        <v>0.0016228827371344346</v>
      </c>
      <c r="K80" s="39">
        <f t="shared" si="10"/>
        <v>5016.418</v>
      </c>
      <c r="L80" s="6">
        <f t="shared" si="11"/>
        <v>0.00028222509383000625</v>
      </c>
    </row>
    <row r="81" spans="2:12" ht="12.75">
      <c r="B81" s="36">
        <v>33196</v>
      </c>
      <c r="C81" s="37">
        <v>14550.1492</v>
      </c>
      <c r="D81" s="6">
        <f t="shared" si="6"/>
        <v>0.001549395485611199</v>
      </c>
      <c r="E81" s="37">
        <v>14550.1492</v>
      </c>
      <c r="F81" s="6">
        <f t="shared" si="7"/>
        <v>0.003015346928447202</v>
      </c>
      <c r="G81" s="37">
        <v>0</v>
      </c>
      <c r="H81" s="6">
        <f t="shared" si="8"/>
        <v>0</v>
      </c>
      <c r="I81" s="37">
        <v>23618.22</v>
      </c>
      <c r="J81" s="6">
        <f t="shared" si="9"/>
        <v>0.007890824586328176</v>
      </c>
      <c r="K81" s="39">
        <f t="shared" si="10"/>
        <v>52718.5184</v>
      </c>
      <c r="L81" s="6">
        <f t="shared" si="11"/>
        <v>0.002965958738290731</v>
      </c>
    </row>
    <row r="82" spans="2:12" ht="12.75">
      <c r="B82" s="36">
        <v>33299</v>
      </c>
      <c r="C82" s="41">
        <v>0</v>
      </c>
      <c r="D82" s="6">
        <f t="shared" si="6"/>
        <v>0</v>
      </c>
      <c r="E82" s="41">
        <v>0</v>
      </c>
      <c r="F82" s="6">
        <f t="shared" si="7"/>
        <v>0</v>
      </c>
      <c r="G82" s="41">
        <v>0</v>
      </c>
      <c r="H82" s="6">
        <f t="shared" si="8"/>
        <v>0</v>
      </c>
      <c r="I82" s="41">
        <v>7704.17</v>
      </c>
      <c r="J82" s="6">
        <f t="shared" si="9"/>
        <v>0.002573955787237647</v>
      </c>
      <c r="K82" s="39">
        <f t="shared" si="10"/>
        <v>7704.17</v>
      </c>
      <c r="L82" s="6">
        <f t="shared" si="11"/>
        <v>0.0004334387806463336</v>
      </c>
    </row>
    <row r="83" spans="2:12" ht="12.75">
      <c r="B83" s="36"/>
      <c r="C83" s="41"/>
      <c r="D83" s="6">
        <f t="shared" si="6"/>
        <v>0</v>
      </c>
      <c r="E83" s="41"/>
      <c r="F83" s="6">
        <f t="shared" si="7"/>
        <v>0</v>
      </c>
      <c r="G83" s="41"/>
      <c r="H83" s="6">
        <f t="shared" si="8"/>
        <v>0</v>
      </c>
      <c r="I83" s="41"/>
      <c r="J83" s="6">
        <f t="shared" si="9"/>
        <v>0</v>
      </c>
      <c r="K83" s="39">
        <f t="shared" si="10"/>
        <v>0</v>
      </c>
      <c r="L83" s="6">
        <f t="shared" si="11"/>
        <v>0</v>
      </c>
    </row>
    <row r="84" spans="2:12" ht="12.75">
      <c r="B84" s="36"/>
      <c r="C84" s="41"/>
      <c r="D84" s="6">
        <f t="shared" si="6"/>
        <v>0</v>
      </c>
      <c r="E84" s="41"/>
      <c r="F84" s="6">
        <f t="shared" si="7"/>
        <v>0</v>
      </c>
      <c r="G84" s="41"/>
      <c r="H84" s="6">
        <f t="shared" si="8"/>
        <v>0</v>
      </c>
      <c r="I84" s="41"/>
      <c r="J84" s="6">
        <f t="shared" si="9"/>
        <v>0</v>
      </c>
      <c r="K84" s="39">
        <f t="shared" si="10"/>
        <v>0</v>
      </c>
      <c r="L84" s="6">
        <f t="shared" si="11"/>
        <v>0</v>
      </c>
    </row>
    <row r="85" spans="2:12" ht="12.75">
      <c r="B85" s="36"/>
      <c r="C85" s="41"/>
      <c r="D85" s="6">
        <f t="shared" si="6"/>
        <v>0</v>
      </c>
      <c r="E85" s="41"/>
      <c r="F85" s="6">
        <f t="shared" si="7"/>
        <v>0</v>
      </c>
      <c r="G85" s="41"/>
      <c r="H85" s="6">
        <f t="shared" si="8"/>
        <v>0</v>
      </c>
      <c r="I85" s="41"/>
      <c r="J85" s="6">
        <f t="shared" si="9"/>
        <v>0</v>
      </c>
      <c r="K85" s="39">
        <f t="shared" si="10"/>
        <v>0</v>
      </c>
      <c r="L85" s="6">
        <f t="shared" si="11"/>
        <v>0</v>
      </c>
    </row>
    <row r="86" spans="2:12" ht="12.75">
      <c r="B86" s="36"/>
      <c r="C86" s="41"/>
      <c r="D86" s="6">
        <f t="shared" si="6"/>
        <v>0</v>
      </c>
      <c r="E86" s="41"/>
      <c r="F86" s="6">
        <f t="shared" si="7"/>
        <v>0</v>
      </c>
      <c r="G86" s="41"/>
      <c r="H86" s="6">
        <f t="shared" si="8"/>
        <v>0</v>
      </c>
      <c r="I86" s="41"/>
      <c r="J86" s="6">
        <f t="shared" si="9"/>
        <v>0</v>
      </c>
      <c r="K86" s="39">
        <f t="shared" si="10"/>
        <v>0</v>
      </c>
      <c r="L86" s="6">
        <f t="shared" si="11"/>
        <v>0</v>
      </c>
    </row>
    <row r="87" spans="2:12" ht="12.75">
      <c r="B87" s="36"/>
      <c r="C87" s="41"/>
      <c r="D87" s="6">
        <f t="shared" si="6"/>
        <v>0</v>
      </c>
      <c r="E87" s="41"/>
      <c r="F87" s="6">
        <f t="shared" si="7"/>
        <v>0</v>
      </c>
      <c r="G87" s="41"/>
      <c r="H87" s="6">
        <f t="shared" si="8"/>
        <v>0</v>
      </c>
      <c r="I87" s="41"/>
      <c r="J87" s="6">
        <f t="shared" si="9"/>
        <v>0</v>
      </c>
      <c r="K87" s="39">
        <f t="shared" si="10"/>
        <v>0</v>
      </c>
      <c r="L87" s="6">
        <f t="shared" si="11"/>
        <v>0</v>
      </c>
    </row>
    <row r="88" spans="2:12" ht="12.75">
      <c r="B88" s="36"/>
      <c r="C88" s="41"/>
      <c r="D88" s="6">
        <f t="shared" si="6"/>
        <v>0</v>
      </c>
      <c r="E88" s="41"/>
      <c r="F88" s="6">
        <f t="shared" si="7"/>
        <v>0</v>
      </c>
      <c r="G88" s="41"/>
      <c r="H88" s="6">
        <f t="shared" si="8"/>
        <v>0</v>
      </c>
      <c r="I88" s="41"/>
      <c r="J88" s="6">
        <f t="shared" si="9"/>
        <v>0</v>
      </c>
      <c r="K88" s="39">
        <f t="shared" si="10"/>
        <v>0</v>
      </c>
      <c r="L88" s="6">
        <f t="shared" si="11"/>
        <v>0</v>
      </c>
    </row>
    <row r="89" spans="2:12" ht="12.75">
      <c r="B89" s="32"/>
      <c r="C89" s="35"/>
      <c r="D89" s="6">
        <f t="shared" si="6"/>
        <v>0</v>
      </c>
      <c r="E89" s="35"/>
      <c r="F89" s="6">
        <f t="shared" si="7"/>
        <v>0</v>
      </c>
      <c r="G89" s="35"/>
      <c r="H89" s="6">
        <f t="shared" si="8"/>
        <v>0</v>
      </c>
      <c r="I89" s="35"/>
      <c r="J89" s="6">
        <f t="shared" si="9"/>
        <v>0</v>
      </c>
      <c r="K89" s="39">
        <f t="shared" si="10"/>
        <v>0</v>
      </c>
      <c r="L89" s="6">
        <f t="shared" si="11"/>
        <v>0</v>
      </c>
    </row>
    <row r="90" spans="3:21" ht="12.75">
      <c r="C90" s="48">
        <f aca="true" t="shared" si="12" ref="C90:J90">SUM(C2:C89)</f>
        <v>9390855.5531</v>
      </c>
      <c r="D90" s="10">
        <f t="shared" si="12"/>
        <v>1</v>
      </c>
      <c r="E90" s="4">
        <f t="shared" si="12"/>
        <v>4825364.890099999</v>
      </c>
      <c r="F90" s="10">
        <f t="shared" si="12"/>
        <v>1.0000000000000004</v>
      </c>
      <c r="G90" s="4">
        <f t="shared" si="12"/>
        <v>565183.7000000001</v>
      </c>
      <c r="H90" s="10">
        <f t="shared" si="12"/>
        <v>0.9999999999999999</v>
      </c>
      <c r="I90" s="4">
        <f>SUM(I2:I89)</f>
        <v>2993124.45</v>
      </c>
      <c r="J90" s="7">
        <f t="shared" si="12"/>
        <v>0.9999999999999996</v>
      </c>
      <c r="K90" s="4">
        <f>SUM(K2:K89)</f>
        <v>17774528.593200002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8">
        <f>+C90-C92</f>
        <v>0.0030999984592199326</v>
      </c>
      <c r="E91" s="4">
        <f>+E90-E92</f>
        <v>9.999889880418777E-05</v>
      </c>
      <c r="F91" s="10"/>
      <c r="G91" s="4">
        <f>+G90-G92</f>
        <v>0</v>
      </c>
      <c r="I91" s="4">
        <f>+I90-I92</f>
        <v>0</v>
      </c>
      <c r="K91" s="4">
        <f>+K90-K92</f>
        <v>0.0032000020146369934</v>
      </c>
    </row>
    <row r="92" spans="3:11" ht="12.75">
      <c r="C92" s="16">
        <v>9390855.55</v>
      </c>
      <c r="E92" s="16">
        <v>4825364.89</v>
      </c>
      <c r="F92" s="10"/>
      <c r="G92" s="16">
        <v>565183.7</v>
      </c>
      <c r="I92" s="16">
        <v>2993124.45</v>
      </c>
      <c r="K92" s="4">
        <f>+C92+E92+G92+I92</f>
        <v>17774528.59</v>
      </c>
    </row>
    <row r="93" spans="9:11" ht="12.75">
      <c r="I93"/>
      <c r="K93"/>
    </row>
    <row r="94" spans="3:12" ht="12.75">
      <c r="C94" s="16"/>
      <c r="D94" s="13"/>
      <c r="E94" s="14"/>
      <c r="G94" s="13"/>
      <c r="H94" s="13"/>
      <c r="I94" s="14"/>
      <c r="K94" s="13"/>
      <c r="L94" s="13"/>
    </row>
    <row r="95" spans="9:11" ht="12.75">
      <c r="I95"/>
      <c r="K95"/>
    </row>
    <row r="96" spans="9:11" ht="12.75">
      <c r="I96"/>
      <c r="K96"/>
    </row>
    <row r="97" spans="9:11" ht="12.75">
      <c r="I97"/>
      <c r="K97"/>
    </row>
    <row r="98" spans="9:11" ht="12.75">
      <c r="I98"/>
      <c r="K98"/>
    </row>
    <row r="99" spans="9:11" ht="12.75">
      <c r="I99"/>
      <c r="K99"/>
    </row>
    <row r="100" spans="9:11" ht="12.75">
      <c r="I100"/>
      <c r="K100"/>
    </row>
    <row r="101" spans="9:11" ht="12.75">
      <c r="I101"/>
      <c r="K101"/>
    </row>
    <row r="102" spans="9:11" ht="12.75">
      <c r="I102"/>
      <c r="K102"/>
    </row>
    <row r="103" spans="3:12" ht="12.75">
      <c r="C103" s="48">
        <f>+C92</f>
        <v>9390855.55</v>
      </c>
      <c r="E103" s="48">
        <f>+E92</f>
        <v>4825364.89</v>
      </c>
      <c r="F103" s="10"/>
      <c r="G103" s="4">
        <f>+G92</f>
        <v>565183.7</v>
      </c>
      <c r="I103" s="4">
        <f>+I92</f>
        <v>2993124.45</v>
      </c>
      <c r="K103" s="4">
        <f>SUM(C103:I103)</f>
        <v>17774528.59</v>
      </c>
      <c r="L103" s="4"/>
    </row>
    <row r="104" spans="5:12" ht="12.75">
      <c r="E104" s="4"/>
      <c r="F104" s="10"/>
      <c r="G104" s="4"/>
      <c r="L104" s="4"/>
    </row>
    <row r="105" spans="5:12" ht="12.75">
      <c r="E105" s="4"/>
      <c r="F105" s="10"/>
      <c r="G105" s="4"/>
      <c r="K105" s="4">
        <f>SUM(K101:K102)</f>
        <v>0</v>
      </c>
      <c r="L105" s="4"/>
    </row>
    <row r="106" spans="5:11" ht="12.75">
      <c r="E106" s="4"/>
      <c r="F106" s="10"/>
      <c r="G106" s="4"/>
      <c r="H106" s="10"/>
      <c r="I106"/>
      <c r="J106" s="10"/>
      <c r="K106"/>
    </row>
    <row r="107" spans="5:11" ht="12.75">
      <c r="E107" s="4"/>
      <c r="F107" s="10"/>
      <c r="G107" s="4"/>
      <c r="H107" s="10"/>
      <c r="I107"/>
      <c r="J107" s="10"/>
      <c r="K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Eagle, Allen (FIN)</cp:lastModifiedBy>
  <cp:lastPrinted>2011-03-01T22:35:48Z</cp:lastPrinted>
  <dcterms:created xsi:type="dcterms:W3CDTF">1996-10-14T23:33:28Z</dcterms:created>
  <dcterms:modified xsi:type="dcterms:W3CDTF">2021-10-04T21:20:19Z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