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uniz\Documents\"/>
    </mc:Choice>
  </mc:AlternateContent>
  <bookViews>
    <workbookView xWindow="0" yWindow="0" windowWidth="24300" windowHeight="9990"/>
  </bookViews>
  <sheets>
    <sheet name="Fleet Master" sheetId="1" r:id="rId1"/>
    <sheet name="debt service calculator" sheetId="6" r:id="rId2"/>
  </sheets>
  <definedNames>
    <definedName name="_p2">#REF!</definedName>
    <definedName name="a">#REF!</definedName>
    <definedName name="_xlnm.Print_Area" localSheetId="1">'debt service calculator'!$A$2:$O$68</definedName>
    <definedName name="_xlnm.Print_Area" localSheetId="0">'Fleet Master'!$B$3:$AA$27</definedName>
    <definedName name="_xlnm.Print_Area">#REF!</definedName>
    <definedName name="Print_Area_MI">#REF!</definedName>
    <definedName name="_xlnm.Print_Titles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23" i="1" l="1"/>
  <c r="BX23" i="1"/>
  <c r="BW23" i="1"/>
  <c r="BV23" i="1"/>
  <c r="BU23" i="1"/>
  <c r="BT23" i="1"/>
  <c r="BS23" i="1"/>
  <c r="BR23" i="1"/>
  <c r="BQ23" i="1"/>
  <c r="BP23" i="1"/>
  <c r="BO23" i="1"/>
  <c r="BN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AL23" i="1"/>
  <c r="AK23" i="1"/>
  <c r="AJ23" i="1"/>
  <c r="AI23" i="1"/>
  <c r="AH23" i="1"/>
  <c r="AG23" i="1"/>
  <c r="AE23" i="1"/>
  <c r="AD23" i="1"/>
  <c r="AC23" i="1"/>
  <c r="AB23" i="1"/>
  <c r="AA23" i="1"/>
  <c r="Z23" i="1"/>
  <c r="Y23" i="1"/>
  <c r="X23" i="1"/>
  <c r="W23" i="1"/>
  <c r="V23" i="1"/>
  <c r="T23" i="1"/>
  <c r="N23" i="1"/>
  <c r="L23" i="1"/>
  <c r="S23" i="1"/>
  <c r="Q23" i="1"/>
  <c r="O23" i="1"/>
  <c r="M23" i="1"/>
  <c r="BM9" i="1"/>
  <c r="BL9" i="1"/>
  <c r="BN9" i="1" s="1"/>
  <c r="BQ9" i="1"/>
  <c r="BR9" i="1"/>
  <c r="BB9" i="1"/>
  <c r="BB23" i="1" s="1"/>
  <c r="BA9" i="1"/>
  <c r="BC9" i="1" s="1"/>
  <c r="AP9" i="1"/>
  <c r="AR9" i="1" s="1"/>
  <c r="AQ9" i="1"/>
  <c r="AF9" i="1"/>
  <c r="AF23" i="1" s="1"/>
  <c r="AE9" i="1"/>
  <c r="AG9" i="1" s="1"/>
  <c r="U9" i="1"/>
  <c r="U23" i="1" s="1"/>
  <c r="T9" i="1"/>
  <c r="V9" i="1" s="1"/>
  <c r="BS9" i="1"/>
  <c r="BT9" i="1"/>
  <c r="BU9" i="1"/>
  <c r="BV9" i="1"/>
  <c r="BP9" i="1"/>
  <c r="BX9" i="1" s="1"/>
  <c r="BO9" i="1"/>
  <c r="BM23" i="1"/>
  <c r="AQ23" i="1"/>
  <c r="BW9" i="1" l="1"/>
  <c r="BY9" i="1" s="1"/>
  <c r="M17" i="6"/>
  <c r="L17" i="6"/>
  <c r="K17" i="6"/>
  <c r="J4" i="6"/>
  <c r="J17" i="6" s="1"/>
  <c r="I4" i="6"/>
  <c r="I17" i="6" s="1"/>
  <c r="H4" i="6"/>
  <c r="H17" i="6" s="1"/>
  <c r="G17" i="6"/>
  <c r="G13" i="6"/>
  <c r="B63" i="6"/>
  <c r="B64" i="6" s="1"/>
  <c r="B50" i="6"/>
  <c r="B51" i="6" s="1"/>
  <c r="B37" i="6"/>
  <c r="B39" i="6" s="1"/>
  <c r="B41" i="6" s="1"/>
  <c r="C32" i="6"/>
  <c r="B23" i="6"/>
  <c r="B25" i="6" s="1"/>
  <c r="B27" i="6" s="1"/>
  <c r="B9" i="6"/>
  <c r="B11" i="6" s="1"/>
  <c r="B13" i="6" s="1"/>
  <c r="B24" i="6" l="1"/>
  <c r="B52" i="6"/>
  <c r="B54" i="6" s="1"/>
  <c r="B38" i="6"/>
  <c r="B65" i="6"/>
  <c r="B67" i="6" s="1"/>
  <c r="B10" i="6"/>
  <c r="C45" i="6"/>
  <c r="H13" i="6" l="1"/>
  <c r="C58" i="6"/>
  <c r="C9" i="6" l="1"/>
  <c r="F20" i="6"/>
  <c r="C20" i="6"/>
  <c r="F21" i="6"/>
  <c r="C34" i="6"/>
  <c r="F22" i="6"/>
  <c r="C47" i="6"/>
  <c r="K23" i="6" s="1"/>
  <c r="F10" i="6"/>
  <c r="F23" i="6" s="1"/>
  <c r="C60" i="6"/>
  <c r="L24" i="6" s="1"/>
  <c r="F11" i="6"/>
  <c r="F24" i="6" s="1"/>
  <c r="G47" i="6"/>
  <c r="F12" i="6"/>
  <c r="F25" i="6" s="1"/>
  <c r="G50" i="6" l="1"/>
  <c r="G52" i="6" s="1"/>
  <c r="G54" i="6" s="1"/>
  <c r="M25" i="6"/>
  <c r="C50" i="6"/>
  <c r="C11" i="6"/>
  <c r="C13" i="6" s="1"/>
  <c r="C10" i="6"/>
  <c r="C37" i="6"/>
  <c r="C23" i="6"/>
  <c r="C63" i="6"/>
  <c r="F13" i="6"/>
  <c r="U73" i="1"/>
  <c r="U74" i="1"/>
  <c r="G51" i="6" l="1"/>
  <c r="N12" i="6" s="1"/>
  <c r="C64" i="6"/>
  <c r="C65" i="6"/>
  <c r="C67" i="6" s="1"/>
  <c r="C25" i="6"/>
  <c r="C27" i="6" s="1"/>
  <c r="C24" i="6"/>
  <c r="C39" i="6"/>
  <c r="C41" i="6" s="1"/>
  <c r="C38" i="6"/>
  <c r="K7" i="6"/>
  <c r="J7" i="6"/>
  <c r="L7" i="6"/>
  <c r="M7" i="6"/>
  <c r="I7" i="6"/>
  <c r="C52" i="6"/>
  <c r="C54" i="6" s="1"/>
  <c r="C51" i="6"/>
  <c r="J8" i="6" l="1"/>
  <c r="K8" i="6"/>
  <c r="I13" i="6"/>
  <c r="L8" i="6"/>
  <c r="M8" i="6"/>
  <c r="N8" i="6"/>
  <c r="M9" i="6"/>
  <c r="N9" i="6"/>
  <c r="K9" i="6"/>
  <c r="L9" i="6"/>
  <c r="M10" i="6"/>
  <c r="N10" i="6"/>
  <c r="L10" i="6"/>
  <c r="N11" i="6"/>
  <c r="M11" i="6"/>
  <c r="L13" i="6" l="1"/>
  <c r="M13" i="6"/>
  <c r="K13" i="6"/>
  <c r="J13" i="6"/>
  <c r="N13" i="6"/>
  <c r="P33" i="6"/>
  <c r="K26" i="6"/>
  <c r="L26" i="6"/>
  <c r="M26" i="6"/>
  <c r="J26" i="6"/>
  <c r="I26" i="6"/>
  <c r="H26" i="6"/>
  <c r="G26" i="6"/>
</calcChain>
</file>

<file path=xl/sharedStrings.xml><?xml version="1.0" encoding="utf-8"?>
<sst xmlns="http://schemas.openxmlformats.org/spreadsheetml/2006/main" count="273" uniqueCount="92">
  <si>
    <t>Total</t>
  </si>
  <si>
    <t>ITD Op</t>
  </si>
  <si>
    <t>dep Op rev</t>
  </si>
  <si>
    <t xml:space="preserve">Department Name: </t>
  </si>
  <si>
    <t>Type of</t>
  </si>
  <si>
    <t>Vehicle</t>
  </si>
  <si>
    <t>Departmental</t>
  </si>
  <si>
    <t>Division</t>
  </si>
  <si>
    <t>Vehicle Lease/Purchase Calculator</t>
  </si>
  <si>
    <t>Contract</t>
  </si>
  <si>
    <t>Vehicle Type</t>
  </si>
  <si>
    <t>Sample</t>
  </si>
  <si>
    <t>Interest Rate (APR)</t>
  </si>
  <si>
    <t>Term of Payments (Loan)</t>
  </si>
  <si>
    <t>Veh Purchase</t>
  </si>
  <si>
    <t>Veh Count</t>
  </si>
  <si>
    <t>Purchase Amount</t>
  </si>
  <si>
    <t>Down Payment</t>
  </si>
  <si>
    <t>Monthly Payment</t>
  </si>
  <si>
    <t>Term of Loan Paid</t>
  </si>
  <si>
    <t>Total Interest Paid</t>
  </si>
  <si>
    <t>Purchase  Amount Payment Year:</t>
  </si>
  <si>
    <t>FY 18-19</t>
  </si>
  <si>
    <t>FY 19-20</t>
  </si>
  <si>
    <t>FY 20-21</t>
  </si>
  <si>
    <t>FY 21-22</t>
  </si>
  <si>
    <t>FY 22-23</t>
  </si>
  <si>
    <t>FY 23-24</t>
  </si>
  <si>
    <t>EstimatedAnnual Payment</t>
  </si>
  <si>
    <t>Estimated Annual Payment</t>
  </si>
  <si>
    <t>Estimated Monthly Payment</t>
  </si>
  <si>
    <t>FY 24-25</t>
  </si>
  <si>
    <t xml:space="preserve">FY 17-18 </t>
  </si>
  <si>
    <t>Estimated Annual Debt Service Payment by FY</t>
  </si>
  <si>
    <t xml:space="preserve">Veh Purchase Year </t>
  </si>
  <si>
    <t>* This spreadsheet is just an estimate calculator to assist you in determining what you should budget for debt service</t>
  </si>
  <si>
    <t>Fund Code</t>
  </si>
  <si>
    <t>Grant Code</t>
  </si>
  <si>
    <t>Sedan</t>
  </si>
  <si>
    <t>Operations</t>
  </si>
  <si>
    <t>G3057</t>
  </si>
  <si>
    <t>Account</t>
  </si>
  <si>
    <t>Activity</t>
  </si>
  <si>
    <t>Light Vehicles (002004)</t>
  </si>
  <si>
    <t>Automobiles/Vehicles (002000)</t>
  </si>
  <si>
    <t>EXAMPLE</t>
  </si>
  <si>
    <t>INFORMS</t>
  </si>
  <si>
    <t>PC BU</t>
  </si>
  <si>
    <t>Project Code</t>
  </si>
  <si>
    <t>LEASE</t>
  </si>
  <si>
    <t>NDMELPA21</t>
  </si>
  <si>
    <t>FY 25-26</t>
  </si>
  <si>
    <t>FY 26-27</t>
  </si>
  <si>
    <t>FY 27-28</t>
  </si>
  <si>
    <t>Financing</t>
  </si>
  <si>
    <t>NO_GRANT</t>
  </si>
  <si>
    <t>Dept. ID</t>
  </si>
  <si>
    <t>NDID01000000</t>
  </si>
  <si>
    <t>5-Year Plan Departmental Fleet Submission</t>
  </si>
  <si>
    <t>FY 2022-23</t>
  </si>
  <si>
    <t>FY 28-29</t>
  </si>
  <si>
    <t xml:space="preserve">Qty. of EV Vehicles to be Purchased </t>
  </si>
  <si>
    <t>Cost of EV Vehicles to be Purchased</t>
  </si>
  <si>
    <t xml:space="preserve">Qty. of ICE Vehicles to be Purchased 
</t>
  </si>
  <si>
    <t>Cost of ICE  Vehicles to be Purchased</t>
  </si>
  <si>
    <t>Total Vehicles to be Purchased</t>
  </si>
  <si>
    <t>Total Cost of Vehicles to be Purchased</t>
  </si>
  <si>
    <t>EV %</t>
  </si>
  <si>
    <t>Qty. of ICE  Vehicles to be Purchased</t>
  </si>
  <si>
    <t>Total Vehicles to be Purchased     22-23</t>
  </si>
  <si>
    <t>Total Cost of Vehicles to be Purchased            22-23</t>
  </si>
  <si>
    <t>Total Vehicles to be Purchased     23-24</t>
  </si>
  <si>
    <t>Total Cost of Vehicles to be Purchased            23-24</t>
  </si>
  <si>
    <t>Total Vehicles to be Purchased     24-25</t>
  </si>
  <si>
    <t>Total Cost of Vehicles to be Purchased            24-25</t>
  </si>
  <si>
    <t>Total Vehicles to be Purchased     25-26</t>
  </si>
  <si>
    <t>Total Cost of Vehicles to be Purchased            25-26</t>
  </si>
  <si>
    <t>Total Vehicles to be Purchased     26-27</t>
  </si>
  <si>
    <t>Total Cost of Vehicles to be Purchased            26-27</t>
  </si>
  <si>
    <t>Qty. of Other  Vehicles to be Purchased</t>
  </si>
  <si>
    <t>Cost of Other  Vehicles to be Purchased</t>
  </si>
  <si>
    <t>FY 2022-2023</t>
  </si>
  <si>
    <t>FY 2023-2024</t>
  </si>
  <si>
    <t>FY 2024-2025</t>
  </si>
  <si>
    <t>FY 2025-2026</t>
  </si>
  <si>
    <t>FY 2026-2027</t>
  </si>
  <si>
    <t xml:space="preserve"> Total FY 2022-2023 Thru FY 2026-2027</t>
  </si>
  <si>
    <r>
      <t xml:space="preserve">ICE are all Light and Heavy Fleet vehicles which are not </t>
    </r>
    <r>
      <rPr>
        <b/>
        <sz val="11"/>
        <color theme="1"/>
        <rFont val="Calibri"/>
        <family val="2"/>
        <scheme val="minor"/>
      </rPr>
      <t>fully</t>
    </r>
    <r>
      <rPr>
        <sz val="11"/>
        <color theme="1"/>
        <rFont val="Calibri"/>
        <family val="2"/>
        <scheme val="minor"/>
      </rPr>
      <t xml:space="preserve"> electric.</t>
    </r>
  </si>
  <si>
    <t xml:space="preserve">Other are vehicles that do not have any engines </t>
  </si>
  <si>
    <t xml:space="preserve">Qty. of Hybrid Vehicles to be Purchased </t>
  </si>
  <si>
    <t>Cost of Hybrid Vehicles to be Purchased</t>
  </si>
  <si>
    <t>Revenue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</si>
</sst>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12"/>
      <name val="Arial MT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22"/>
      <name val="Arial Narrow"/>
      <family val="2"/>
    </font>
    <font>
      <i/>
      <sz val="11"/>
      <color rgb="FFFF000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b/>
      <i/>
      <sz val="9"/>
      <name val="Arial Narrow"/>
      <family val="2"/>
    </font>
    <font>
      <b/>
      <sz val="10"/>
      <color rgb="FFFF0000"/>
      <name val="Arial Narrow"/>
      <family val="2"/>
    </font>
    <font>
      <i/>
      <sz val="10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 Narraw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FF0000"/>
      <name val="Arial Narrow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1" tint="0.4999847407452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theme="1" tint="0.499984740745262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theme="1" tint="0.499984740745262"/>
      </right>
      <top/>
      <bottom style="medium">
        <color indexed="64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 style="medium">
        <color theme="4" tint="0.59999389629810485"/>
      </bottom>
      <diagonal/>
    </border>
    <border>
      <left/>
      <right/>
      <top style="medium">
        <color theme="4" tint="0.59999389629810485"/>
      </top>
      <bottom style="medium">
        <color theme="4" tint="0.59999389629810485"/>
      </bottom>
      <diagonal/>
    </border>
    <border>
      <left/>
      <right style="medium">
        <color theme="4" tint="0.59999389629810485"/>
      </right>
      <top style="medium">
        <color theme="4" tint="0.59999389629810485"/>
      </top>
      <bottom style="medium">
        <color theme="4" tint="0.59999389629810485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/>
    <xf numFmtId="43" fontId="5" fillId="0" borderId="0" xfId="1" applyFont="1"/>
    <xf numFmtId="0" fontId="0" fillId="0" borderId="0" xfId="0" applyBorder="1" applyAlignment="1">
      <alignment horizontal="left"/>
    </xf>
    <xf numFmtId="0" fontId="7" fillId="0" borderId="0" xfId="0" applyFont="1"/>
    <xf numFmtId="164" fontId="7" fillId="0" borderId="0" xfId="1" applyNumberFormat="1" applyFont="1"/>
    <xf numFmtId="0" fontId="4" fillId="0" borderId="0" xfId="4"/>
    <xf numFmtId="164" fontId="4" fillId="0" borderId="0" xfId="4" applyNumberFormat="1"/>
    <xf numFmtId="0" fontId="8" fillId="0" borderId="0" xfId="4" applyFont="1"/>
    <xf numFmtId="0" fontId="9" fillId="0" borderId="0" xfId="4" applyFont="1"/>
    <xf numFmtId="0" fontId="8" fillId="0" borderId="4" xfId="4" applyFont="1" applyBorder="1" applyAlignment="1">
      <alignment horizontal="center"/>
    </xf>
    <xf numFmtId="0" fontId="8" fillId="0" borderId="5" xfId="4" applyFont="1" applyBorder="1"/>
    <xf numFmtId="0" fontId="8" fillId="0" borderId="6" xfId="4" applyFont="1" applyBorder="1" applyAlignment="1">
      <alignment horizontal="center"/>
    </xf>
    <xf numFmtId="0" fontId="8" fillId="0" borderId="6" xfId="4" applyFont="1" applyBorder="1" applyAlignment="1">
      <alignment horizontal="center" wrapText="1"/>
    </xf>
    <xf numFmtId="0" fontId="11" fillId="0" borderId="7" xfId="4" applyFont="1" applyBorder="1"/>
    <xf numFmtId="10" fontId="11" fillId="0" borderId="8" xfId="5" applyNumberFormat="1" applyFont="1" applyBorder="1"/>
    <xf numFmtId="0" fontId="13" fillId="5" borderId="10" xfId="4" applyFont="1" applyFill="1" applyBorder="1" applyAlignment="1">
      <alignment horizontal="center"/>
    </xf>
    <xf numFmtId="0" fontId="9" fillId="0" borderId="7" xfId="4" applyFont="1" applyBorder="1"/>
    <xf numFmtId="164" fontId="14" fillId="0" borderId="8" xfId="2" applyNumberFormat="1" applyFont="1" applyBorder="1"/>
    <xf numFmtId="0" fontId="12" fillId="0" borderId="11" xfId="4" applyFont="1" applyBorder="1"/>
    <xf numFmtId="0" fontId="12" fillId="0" borderId="11" xfId="4" applyFont="1" applyBorder="1" applyAlignment="1">
      <alignment horizontal="center"/>
    </xf>
    <xf numFmtId="0" fontId="13" fillId="5" borderId="11" xfId="4" applyFont="1" applyFill="1" applyBorder="1" applyAlignment="1">
      <alignment horizontal="center"/>
    </xf>
    <xf numFmtId="0" fontId="15" fillId="3" borderId="7" xfId="4" applyFont="1" applyFill="1" applyBorder="1"/>
    <xf numFmtId="44" fontId="15" fillId="3" borderId="8" xfId="6" applyFont="1" applyFill="1" applyBorder="1"/>
    <xf numFmtId="165" fontId="15" fillId="3" borderId="8" xfId="6" applyNumberFormat="1" applyFont="1" applyFill="1" applyBorder="1"/>
    <xf numFmtId="0" fontId="9" fillId="0" borderId="11" xfId="4" applyFont="1" applyBorder="1"/>
    <xf numFmtId="164" fontId="14" fillId="0" borderId="11" xfId="2" applyNumberFormat="1" applyFont="1" applyBorder="1"/>
    <xf numFmtId="165" fontId="9" fillId="0" borderId="11" xfId="4" applyNumberFormat="1" applyFont="1" applyFill="1" applyBorder="1"/>
    <xf numFmtId="0" fontId="9" fillId="0" borderId="11" xfId="4" applyFont="1" applyFill="1" applyBorder="1"/>
    <xf numFmtId="0" fontId="9" fillId="0" borderId="12" xfId="4" applyFont="1" applyBorder="1"/>
    <xf numFmtId="44" fontId="14" fillId="0" borderId="13" xfId="6" applyFont="1" applyBorder="1"/>
    <xf numFmtId="165" fontId="14" fillId="0" borderId="13" xfId="6" applyNumberFormat="1" applyFont="1" applyBorder="1"/>
    <xf numFmtId="165" fontId="14" fillId="6" borderId="9" xfId="6" applyNumberFormat="1" applyFont="1" applyFill="1" applyBorder="1"/>
    <xf numFmtId="165" fontId="14" fillId="0" borderId="0" xfId="6" applyNumberFormat="1" applyFont="1"/>
    <xf numFmtId="165" fontId="14" fillId="7" borderId="9" xfId="6" applyNumberFormat="1" applyFont="1" applyFill="1" applyBorder="1"/>
    <xf numFmtId="0" fontId="9" fillId="0" borderId="5" xfId="4" applyFont="1" applyBorder="1"/>
    <xf numFmtId="44" fontId="14" fillId="0" borderId="6" xfId="6" applyFont="1" applyBorder="1"/>
    <xf numFmtId="165" fontId="14" fillId="0" borderId="6" xfId="6" applyNumberFormat="1" applyFont="1" applyBorder="1"/>
    <xf numFmtId="165" fontId="9" fillId="4" borderId="11" xfId="4" applyNumberFormat="1" applyFont="1" applyFill="1" applyBorder="1"/>
    <xf numFmtId="0" fontId="9" fillId="6" borderId="7" xfId="4" applyFont="1" applyFill="1" applyBorder="1"/>
    <xf numFmtId="44" fontId="14" fillId="6" borderId="8" xfId="6" applyFont="1" applyFill="1" applyBorder="1"/>
    <xf numFmtId="165" fontId="14" fillId="6" borderId="8" xfId="6" applyNumberFormat="1" applyFont="1" applyFill="1" applyBorder="1"/>
    <xf numFmtId="165" fontId="9" fillId="8" borderId="11" xfId="4" applyNumberFormat="1" applyFont="1" applyFill="1" applyBorder="1"/>
    <xf numFmtId="0" fontId="8" fillId="0" borderId="12" xfId="4" applyFont="1" applyBorder="1"/>
    <xf numFmtId="44" fontId="8" fillId="0" borderId="13" xfId="6" applyFont="1" applyBorder="1"/>
    <xf numFmtId="165" fontId="8" fillId="0" borderId="13" xfId="6" applyNumberFormat="1" applyFont="1" applyBorder="1"/>
    <xf numFmtId="165" fontId="9" fillId="9" borderId="11" xfId="4" applyNumberFormat="1" applyFont="1" applyFill="1" applyBorder="1"/>
    <xf numFmtId="0" fontId="16" fillId="0" borderId="16" xfId="4" applyFont="1" applyBorder="1"/>
    <xf numFmtId="44" fontId="16" fillId="0" borderId="17" xfId="4" applyNumberFormat="1" applyFont="1" applyBorder="1"/>
    <xf numFmtId="165" fontId="16" fillId="0" borderId="17" xfId="6" applyNumberFormat="1" applyFont="1" applyBorder="1"/>
    <xf numFmtId="164" fontId="12" fillId="0" borderId="11" xfId="4" applyNumberFormat="1" applyFont="1" applyBorder="1"/>
    <xf numFmtId="165" fontId="12" fillId="0" borderId="11" xfId="4" applyNumberFormat="1" applyFont="1" applyBorder="1"/>
    <xf numFmtId="0" fontId="16" fillId="0" borderId="0" xfId="4" applyFont="1" applyBorder="1"/>
    <xf numFmtId="44" fontId="16" fillId="0" borderId="0" xfId="4" applyNumberFormat="1" applyFont="1" applyBorder="1"/>
    <xf numFmtId="165" fontId="16" fillId="0" borderId="0" xfId="6" applyNumberFormat="1" applyFont="1" applyBorder="1"/>
    <xf numFmtId="0" fontId="17" fillId="0" borderId="0" xfId="4" applyFont="1"/>
    <xf numFmtId="165" fontId="9" fillId="0" borderId="11" xfId="4" applyNumberFormat="1" applyFont="1" applyBorder="1"/>
    <xf numFmtId="44" fontId="14" fillId="0" borderId="8" xfId="6" applyFont="1" applyBorder="1"/>
    <xf numFmtId="165" fontId="14" fillId="7" borderId="8" xfId="6" applyNumberFormat="1" applyFont="1" applyFill="1" applyBorder="1"/>
    <xf numFmtId="0" fontId="18" fillId="0" borderId="0" xfId="4" applyFont="1"/>
    <xf numFmtId="165" fontId="14" fillId="4" borderId="8" xfId="6" applyNumberFormat="1" applyFont="1" applyFill="1" applyBorder="1"/>
    <xf numFmtId="0" fontId="9" fillId="0" borderId="14" xfId="4" applyFont="1" applyBorder="1" applyAlignment="1">
      <alignment horizontal="center"/>
    </xf>
    <xf numFmtId="165" fontId="14" fillId="8" borderId="8" xfId="6" applyNumberFormat="1" applyFont="1" applyFill="1" applyBorder="1"/>
    <xf numFmtId="165" fontId="14" fillId="9" borderId="8" xfId="6" applyNumberFormat="1" applyFont="1" applyFill="1" applyBorder="1"/>
    <xf numFmtId="165" fontId="14" fillId="7" borderId="11" xfId="6" applyNumberFormat="1" applyFont="1" applyFill="1" applyBorder="1"/>
    <xf numFmtId="165" fontId="14" fillId="6" borderId="11" xfId="6" applyNumberFormat="1" applyFont="1" applyFill="1" applyBorder="1"/>
    <xf numFmtId="0" fontId="21" fillId="0" borderId="0" xfId="0" applyFont="1"/>
    <xf numFmtId="0" fontId="20" fillId="0" borderId="0" xfId="0" applyFont="1" applyAlignment="1"/>
    <xf numFmtId="0" fontId="2" fillId="0" borderId="0" xfId="10" applyFont="1" applyFill="1"/>
    <xf numFmtId="0" fontId="1" fillId="0" borderId="23" xfId="10" applyFill="1" applyBorder="1" applyAlignment="1">
      <alignment horizontal="left"/>
    </xf>
    <xf numFmtId="0" fontId="1" fillId="0" borderId="30" xfId="10" applyFill="1" applyBorder="1" applyAlignment="1">
      <alignment horizontal="left"/>
    </xf>
    <xf numFmtId="49" fontId="1" fillId="0" borderId="30" xfId="10" applyNumberFormat="1" applyFill="1" applyBorder="1" applyAlignment="1">
      <alignment horizontal="center"/>
    </xf>
    <xf numFmtId="0" fontId="1" fillId="0" borderId="31" xfId="10" applyFill="1" applyBorder="1" applyAlignment="1">
      <alignment horizontal="center"/>
    </xf>
    <xf numFmtId="164" fontId="1" fillId="0" borderId="27" xfId="10" applyNumberFormat="1" applyFill="1" applyBorder="1" applyAlignment="1">
      <alignment horizontal="center" vertical="center"/>
    </xf>
    <xf numFmtId="164" fontId="1" fillId="0" borderId="26" xfId="10" applyNumberFormat="1" applyFill="1" applyBorder="1" applyAlignment="1">
      <alignment horizontal="center" vertical="center"/>
    </xf>
    <xf numFmtId="164" fontId="1" fillId="0" borderId="18" xfId="10" applyNumberFormat="1" applyFill="1" applyBorder="1" applyAlignment="1">
      <alignment horizontal="center" vertical="center"/>
    </xf>
    <xf numFmtId="0" fontId="1" fillId="0" borderId="35" xfId="10" applyFill="1" applyBorder="1" applyAlignment="1">
      <alignment horizontal="left"/>
    </xf>
    <xf numFmtId="0" fontId="1" fillId="0" borderId="11" xfId="10" applyFill="1" applyBorder="1" applyAlignment="1">
      <alignment horizontal="left"/>
    </xf>
    <xf numFmtId="0" fontId="1" fillId="0" borderId="11" xfId="10" applyFill="1" applyBorder="1" applyAlignment="1">
      <alignment horizontal="center"/>
    </xf>
    <xf numFmtId="0" fontId="1" fillId="0" borderId="37" xfId="10" applyFill="1" applyBorder="1" applyAlignment="1">
      <alignment horizontal="center"/>
    </xf>
    <xf numFmtId="0" fontId="1" fillId="0" borderId="38" xfId="10" applyFill="1" applyBorder="1" applyAlignment="1">
      <alignment horizontal="center" vertical="center"/>
    </xf>
    <xf numFmtId="0" fontId="1" fillId="0" borderId="32" xfId="10" applyFill="1" applyBorder="1" applyAlignment="1">
      <alignment horizontal="center" vertical="center"/>
    </xf>
    <xf numFmtId="0" fontId="1" fillId="0" borderId="11" xfId="10" applyFill="1" applyBorder="1" applyAlignment="1">
      <alignment horizontal="center" vertical="center"/>
    </xf>
    <xf numFmtId="0" fontId="1" fillId="0" borderId="39" xfId="10" applyFill="1" applyBorder="1" applyAlignment="1">
      <alignment horizontal="left"/>
    </xf>
    <xf numFmtId="0" fontId="1" fillId="0" borderId="9" xfId="10" applyFill="1" applyBorder="1" applyAlignment="1">
      <alignment horizontal="center"/>
    </xf>
    <xf numFmtId="0" fontId="1" fillId="0" borderId="39" xfId="10" applyFill="1" applyBorder="1" applyAlignment="1">
      <alignment horizontal="center" vertical="center"/>
    </xf>
    <xf numFmtId="0" fontId="1" fillId="0" borderId="36" xfId="10" applyFill="1" applyBorder="1" applyAlignment="1">
      <alignment horizontal="left"/>
    </xf>
    <xf numFmtId="0" fontId="1" fillId="0" borderId="34" xfId="10" applyFill="1" applyBorder="1" applyAlignment="1">
      <alignment horizontal="left"/>
    </xf>
    <xf numFmtId="0" fontId="1" fillId="0" borderId="29" xfId="10" applyFill="1" applyBorder="1" applyAlignment="1">
      <alignment horizontal="center"/>
    </xf>
    <xf numFmtId="0" fontId="1" fillId="0" borderId="3" xfId="10" applyFill="1" applyBorder="1" applyAlignment="1">
      <alignment horizontal="center"/>
    </xf>
    <xf numFmtId="164" fontId="1" fillId="0" borderId="36" xfId="10" applyNumberFormat="1" applyFill="1" applyBorder="1" applyAlignment="1">
      <alignment horizontal="center"/>
    </xf>
    <xf numFmtId="164" fontId="1" fillId="0" borderId="33" xfId="10" applyNumberFormat="1" applyFill="1" applyBorder="1" applyAlignment="1">
      <alignment horizontal="center"/>
    </xf>
    <xf numFmtId="164" fontId="1" fillId="0" borderId="29" xfId="10" applyNumberFormat="1" applyFill="1" applyBorder="1" applyAlignment="1">
      <alignment horizontal="center"/>
    </xf>
    <xf numFmtId="164" fontId="1" fillId="0" borderId="28" xfId="10" applyNumberFormat="1" applyFill="1" applyBorder="1" applyAlignment="1">
      <alignment horizontal="center"/>
    </xf>
    <xf numFmtId="0" fontId="25" fillId="10" borderId="0" xfId="9" applyFont="1" applyAlignment="1">
      <alignment horizontal="center"/>
    </xf>
    <xf numFmtId="165" fontId="8" fillId="3" borderId="8" xfId="6" applyNumberFormat="1" applyFont="1" applyFill="1" applyBorder="1"/>
    <xf numFmtId="165" fontId="26" fillId="0" borderId="17" xfId="6" applyNumberFormat="1" applyFont="1" applyBorder="1"/>
    <xf numFmtId="0" fontId="8" fillId="3" borderId="7" xfId="4" applyFont="1" applyFill="1" applyBorder="1"/>
    <xf numFmtId="0" fontId="1" fillId="0" borderId="46" xfId="10" applyFill="1" applyBorder="1" applyAlignment="1">
      <alignment horizontal="center" vertical="center"/>
    </xf>
    <xf numFmtId="164" fontId="1" fillId="0" borderId="47" xfId="10" applyNumberFormat="1" applyFill="1" applyBorder="1" applyAlignment="1">
      <alignment horizontal="center"/>
    </xf>
    <xf numFmtId="164" fontId="1" fillId="0" borderId="48" xfId="10" applyNumberFormat="1" applyFill="1" applyBorder="1" applyAlignment="1">
      <alignment horizontal="center" vertical="center" wrapText="1"/>
    </xf>
    <xf numFmtId="9" fontId="1" fillId="0" borderId="51" xfId="13" applyFill="1" applyBorder="1" applyAlignment="1">
      <alignment horizontal="center" vertical="center" wrapText="1"/>
    </xf>
    <xf numFmtId="0" fontId="1" fillId="0" borderId="23" xfId="10" applyNumberFormat="1" applyFill="1" applyBorder="1" applyAlignment="1">
      <alignment horizontal="center" vertical="center"/>
    </xf>
    <xf numFmtId="44" fontId="1" fillId="0" borderId="11" xfId="12" applyFill="1" applyBorder="1" applyAlignment="1">
      <alignment horizontal="center" vertical="center" wrapText="1"/>
    </xf>
    <xf numFmtId="44" fontId="1" fillId="0" borderId="30" xfId="12" applyFill="1" applyBorder="1" applyAlignment="1">
      <alignment horizontal="center" vertical="center" wrapText="1"/>
    </xf>
    <xf numFmtId="44" fontId="1" fillId="0" borderId="29" xfId="12" applyFill="1" applyBorder="1" applyAlignment="1">
      <alignment horizontal="center" vertical="center" wrapText="1"/>
    </xf>
    <xf numFmtId="165" fontId="1" fillId="0" borderId="52" xfId="10" applyNumberFormat="1" applyFill="1" applyBorder="1" applyAlignment="1">
      <alignment horizontal="center" vertical="center" wrapText="1"/>
    </xf>
    <xf numFmtId="0" fontId="0" fillId="13" borderId="53" xfId="0" applyFill="1" applyBorder="1"/>
    <xf numFmtId="0" fontId="0" fillId="13" borderId="54" xfId="0" applyFill="1" applyBorder="1"/>
    <xf numFmtId="0" fontId="0" fillId="13" borderId="55" xfId="0" applyFill="1" applyBorder="1"/>
    <xf numFmtId="0" fontId="2" fillId="0" borderId="0" xfId="0" applyFont="1"/>
    <xf numFmtId="0" fontId="2" fillId="11" borderId="2" xfId="10" applyFont="1" applyBorder="1" applyAlignment="1">
      <alignment horizontal="center" vertical="center"/>
    </xf>
    <xf numFmtId="0" fontId="2" fillId="11" borderId="19" xfId="10" applyFont="1" applyBorder="1" applyAlignment="1">
      <alignment horizontal="center" vertical="center"/>
    </xf>
    <xf numFmtId="0" fontId="2" fillId="11" borderId="40" xfId="10" applyFont="1" applyBorder="1" applyAlignment="1">
      <alignment horizontal="center" vertical="center"/>
    </xf>
    <xf numFmtId="0" fontId="2" fillId="11" borderId="20" xfId="10" applyFont="1" applyBorder="1" applyAlignment="1">
      <alignment horizontal="center" vertical="center"/>
    </xf>
    <xf numFmtId="0" fontId="2" fillId="11" borderId="21" xfId="10" applyFont="1" applyBorder="1" applyAlignment="1">
      <alignment horizontal="center" vertical="center"/>
    </xf>
    <xf numFmtId="0" fontId="2" fillId="11" borderId="41" xfId="10" applyFont="1" applyBorder="1" applyAlignment="1">
      <alignment horizontal="center" vertical="center"/>
    </xf>
    <xf numFmtId="0" fontId="2" fillId="11" borderId="24" xfId="10" applyFont="1" applyBorder="1" applyAlignment="1">
      <alignment horizontal="center"/>
    </xf>
    <xf numFmtId="0" fontId="2" fillId="11" borderId="44" xfId="10" applyFont="1" applyBorder="1" applyAlignment="1">
      <alignment horizontal="center"/>
    </xf>
    <xf numFmtId="0" fontId="2" fillId="11" borderId="42" xfId="10" applyFont="1" applyBorder="1" applyAlignment="1">
      <alignment horizontal="center"/>
    </xf>
    <xf numFmtId="0" fontId="2" fillId="11" borderId="43" xfId="10" applyFont="1" applyBorder="1" applyAlignment="1">
      <alignment horizontal="center"/>
    </xf>
    <xf numFmtId="0" fontId="2" fillId="11" borderId="25" xfId="10" applyFont="1" applyBorder="1" applyAlignment="1">
      <alignment horizontal="center"/>
    </xf>
    <xf numFmtId="165" fontId="1" fillId="0" borderId="11" xfId="10" applyNumberFormat="1" applyFill="1" applyBorder="1" applyAlignment="1">
      <alignment horizontal="center" vertical="center" wrapText="1"/>
    </xf>
    <xf numFmtId="9" fontId="1" fillId="0" borderId="59" xfId="13" applyFill="1" applyBorder="1" applyAlignment="1">
      <alignment horizontal="center" vertical="center" wrapText="1"/>
    </xf>
    <xf numFmtId="9" fontId="1" fillId="0" borderId="58" xfId="13" applyFill="1" applyBorder="1" applyAlignment="1">
      <alignment horizontal="center" vertical="center" wrapText="1"/>
    </xf>
    <xf numFmtId="44" fontId="1" fillId="0" borderId="60" xfId="12" applyFill="1" applyBorder="1" applyAlignment="1">
      <alignment horizontal="center" vertical="center" wrapText="1"/>
    </xf>
    <xf numFmtId="44" fontId="1" fillId="0" borderId="9" xfId="12" applyFill="1" applyBorder="1" applyAlignment="1">
      <alignment horizontal="center" vertical="center" wrapText="1"/>
    </xf>
    <xf numFmtId="44" fontId="1" fillId="0" borderId="61" xfId="12" applyFill="1" applyBorder="1" applyAlignment="1">
      <alignment horizontal="center" vertical="center" wrapText="1"/>
    </xf>
    <xf numFmtId="0" fontId="1" fillId="0" borderId="23" xfId="10" applyNumberFormat="1" applyFill="1" applyBorder="1" applyAlignment="1">
      <alignment horizontal="right" vertical="center"/>
    </xf>
    <xf numFmtId="0" fontId="1" fillId="0" borderId="39" xfId="10" applyNumberFormat="1" applyFill="1" applyBorder="1" applyAlignment="1">
      <alignment horizontal="right" vertical="center"/>
    </xf>
    <xf numFmtId="0" fontId="1" fillId="0" borderId="50" xfId="10" applyNumberFormat="1" applyFill="1" applyBorder="1" applyAlignment="1">
      <alignment horizontal="right" vertical="center"/>
    </xf>
    <xf numFmtId="0" fontId="2" fillId="12" borderId="62" xfId="11" applyFont="1" applyBorder="1"/>
    <xf numFmtId="44" fontId="2" fillId="12" borderId="44" xfId="11" applyNumberFormat="1" applyFont="1" applyBorder="1"/>
    <xf numFmtId="165" fontId="2" fillId="12" borderId="25" xfId="11" applyNumberFormat="1" applyFont="1" applyBorder="1"/>
    <xf numFmtId="165" fontId="1" fillId="0" borderId="21" xfId="10" applyNumberFormat="1" applyFill="1" applyBorder="1" applyAlignment="1">
      <alignment horizontal="center" vertical="center" wrapText="1"/>
    </xf>
    <xf numFmtId="9" fontId="1" fillId="0" borderId="28" xfId="13" applyFill="1" applyBorder="1" applyAlignment="1">
      <alignment horizontal="center" vertical="center" wrapText="1"/>
    </xf>
    <xf numFmtId="9" fontId="2" fillId="12" borderId="63" xfId="13" applyFont="1" applyFill="1" applyBorder="1" applyAlignment="1">
      <alignment horizontal="center"/>
    </xf>
    <xf numFmtId="0" fontId="2" fillId="11" borderId="24" xfId="10" applyFont="1" applyBorder="1" applyAlignment="1">
      <alignment horizontal="center"/>
    </xf>
    <xf numFmtId="0" fontId="2" fillId="11" borderId="25" xfId="10" applyFont="1" applyBorder="1" applyAlignment="1">
      <alignment horizontal="center"/>
    </xf>
    <xf numFmtId="0" fontId="2" fillId="11" borderId="56" xfId="10" applyFont="1" applyBorder="1" applyAlignment="1">
      <alignment horizontal="center"/>
    </xf>
    <xf numFmtId="0" fontId="2" fillId="11" borderId="2" xfId="10" applyFont="1" applyBorder="1" applyAlignment="1">
      <alignment horizontal="center" vertical="center" wrapText="1"/>
    </xf>
    <xf numFmtId="0" fontId="2" fillId="11" borderId="35" xfId="10" applyFont="1" applyBorder="1" applyAlignment="1">
      <alignment horizontal="center" vertical="center" wrapText="1"/>
    </xf>
    <xf numFmtId="0" fontId="2" fillId="11" borderId="40" xfId="10" applyFont="1" applyBorder="1" applyAlignment="1">
      <alignment horizontal="center" vertical="center" wrapText="1"/>
    </xf>
    <xf numFmtId="0" fontId="2" fillId="11" borderId="41" xfId="10" applyFont="1" applyBorder="1" applyAlignment="1">
      <alignment horizontal="center" vertical="center" wrapText="1"/>
    </xf>
    <xf numFmtId="0" fontId="2" fillId="11" borderId="64" xfId="10" applyFont="1" applyBorder="1" applyAlignment="1">
      <alignment horizontal="center" vertical="center" wrapText="1"/>
    </xf>
    <xf numFmtId="0" fontId="2" fillId="11" borderId="65" xfId="10" applyFont="1" applyBorder="1" applyAlignment="1">
      <alignment horizontal="center" vertical="center" wrapText="1"/>
    </xf>
    <xf numFmtId="0" fontId="2" fillId="11" borderId="40" xfId="10" applyFont="1" applyBorder="1" applyAlignment="1">
      <alignment horizontal="center" vertical="center"/>
    </xf>
    <xf numFmtId="0" fontId="2" fillId="11" borderId="49" xfId="10" applyFont="1" applyBorder="1" applyAlignment="1">
      <alignment horizontal="center" vertical="center"/>
    </xf>
    <xf numFmtId="0" fontId="1" fillId="0" borderId="34" xfId="10" applyFill="1" applyBorder="1" applyAlignment="1">
      <alignment horizontal="center"/>
    </xf>
    <xf numFmtId="0" fontId="2" fillId="11" borderId="24" xfId="10" applyFont="1" applyBorder="1" applyAlignment="1">
      <alignment horizontal="center" vertical="center"/>
    </xf>
    <xf numFmtId="0" fontId="2" fillId="11" borderId="25" xfId="10" applyFont="1" applyBorder="1" applyAlignment="1">
      <alignment horizontal="center" vertical="center"/>
    </xf>
    <xf numFmtId="0" fontId="22" fillId="0" borderId="22" xfId="7" applyAlignment="1">
      <alignment horizontal="left"/>
    </xf>
    <xf numFmtId="0" fontId="23" fillId="0" borderId="0" xfId="8" applyFont="1" applyBorder="1" applyAlignment="1">
      <alignment horizontal="left"/>
    </xf>
    <xf numFmtId="0" fontId="2" fillId="11" borderId="45" xfId="10" applyFont="1" applyBorder="1" applyAlignment="1">
      <alignment horizontal="center" vertical="center" wrapText="1"/>
    </xf>
    <xf numFmtId="0" fontId="2" fillId="11" borderId="57" xfId="10" applyFont="1" applyBorder="1" applyAlignment="1">
      <alignment horizontal="center" vertical="center" wrapText="1"/>
    </xf>
    <xf numFmtId="0" fontId="10" fillId="3" borderId="0" xfId="4" applyFont="1" applyFill="1" applyAlignment="1">
      <alignment horizontal="left"/>
    </xf>
    <xf numFmtId="0" fontId="12" fillId="3" borderId="9" xfId="4" applyFont="1" applyFill="1" applyBorder="1" applyAlignment="1">
      <alignment horizontal="center"/>
    </xf>
    <xf numFmtId="0" fontId="12" fillId="3" borderId="10" xfId="4" applyFont="1" applyFill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9" fillId="0" borderId="15" xfId="4" applyFont="1" applyBorder="1" applyAlignment="1">
      <alignment horizontal="center"/>
    </xf>
    <xf numFmtId="0" fontId="19" fillId="0" borderId="0" xfId="4" applyFont="1" applyAlignment="1">
      <alignment horizontal="left"/>
    </xf>
  </cellXfs>
  <cellStyles count="14">
    <cellStyle name="20% - Accent1" xfId="10" builtinId="30"/>
    <cellStyle name="40% - Accent1" xfId="11" builtinId="31"/>
    <cellStyle name="Comma" xfId="1" builtinId="3"/>
    <cellStyle name="Comma 11" xfId="2"/>
    <cellStyle name="Currency" xfId="12" builtinId="4"/>
    <cellStyle name="Currency 5" xfId="6"/>
    <cellStyle name="Heading 1" xfId="7" builtinId="16"/>
    <cellStyle name="Heading 4" xfId="8" builtinId="19"/>
    <cellStyle name="Neutral" xfId="9" builtinId="28"/>
    <cellStyle name="Normal" xfId="0" builtinId="0"/>
    <cellStyle name="Normal 16" xfId="3"/>
    <cellStyle name="Normal 64" xfId="4"/>
    <cellStyle name="Percent" xfId="13" builtinId="5"/>
    <cellStyle name="Percent 4" xfId="5"/>
  </cellStyles>
  <dxfs count="0"/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8"/>
  <sheetViews>
    <sheetView tabSelected="1" topLeftCell="BI1" zoomScaleNormal="100" zoomScalePageLayoutView="80" workbookViewId="0">
      <selection activeCell="H10" sqref="H10"/>
    </sheetView>
  </sheetViews>
  <sheetFormatPr defaultRowHeight="15"/>
  <cols>
    <col min="1" max="1" width="11.42578125" customWidth="1"/>
    <col min="2" max="2" width="18.7109375" bestFit="1" customWidth="1"/>
    <col min="3" max="3" width="17.28515625" customWidth="1"/>
    <col min="4" max="4" width="29.28515625" bestFit="1" customWidth="1"/>
    <col min="5" max="5" width="21.5703125" bestFit="1" customWidth="1"/>
    <col min="6" max="6" width="10.42578125" bestFit="1" customWidth="1"/>
    <col min="7" max="7" width="15.140625" bestFit="1" customWidth="1"/>
    <col min="8" max="8" width="12.42578125" bestFit="1" customWidth="1"/>
    <col min="9" max="9" width="7.5703125" bestFit="1" customWidth="1"/>
    <col min="10" max="10" width="14.5703125" customWidth="1"/>
    <col min="11" max="11" width="13.5703125" customWidth="1"/>
    <col min="12" max="77" width="15.7109375" customWidth="1"/>
  </cols>
  <sheetData>
    <row r="1" spans="1:77" ht="20.25" thickBot="1">
      <c r="B1" s="154" t="s">
        <v>58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</row>
    <row r="2" spans="1:77" ht="15.75" thickTop="1">
      <c r="B2" s="155" t="s">
        <v>59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</row>
    <row r="4" spans="1:77" ht="15.75" thickBot="1">
      <c r="B4" s="71" t="s">
        <v>3</v>
      </c>
      <c r="C4" s="151"/>
      <c r="D4" s="151"/>
      <c r="E4" s="15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77" ht="15.75" thickBot="1"/>
    <row r="6" spans="1:77" s="113" customFormat="1" ht="18.75" thickBot="1">
      <c r="F6" s="70"/>
      <c r="G6" s="70"/>
      <c r="H6" s="70"/>
      <c r="I6" s="70"/>
      <c r="J6" s="70"/>
      <c r="K6" s="70"/>
      <c r="L6" s="140" t="s">
        <v>81</v>
      </c>
      <c r="M6" s="141"/>
      <c r="N6" s="141"/>
      <c r="O6" s="141"/>
      <c r="P6" s="141"/>
      <c r="Q6" s="141"/>
      <c r="R6" s="141"/>
      <c r="S6" s="141"/>
      <c r="T6" s="141"/>
      <c r="U6" s="141"/>
      <c r="V6" s="142"/>
      <c r="W6" s="140" t="s">
        <v>82</v>
      </c>
      <c r="X6" s="141"/>
      <c r="Y6" s="141"/>
      <c r="Z6" s="141"/>
      <c r="AA6" s="141"/>
      <c r="AB6" s="141"/>
      <c r="AC6" s="141"/>
      <c r="AD6" s="141"/>
      <c r="AE6" s="141"/>
      <c r="AF6" s="141"/>
      <c r="AG6" s="142"/>
      <c r="AH6" s="140" t="s">
        <v>83</v>
      </c>
      <c r="AI6" s="141"/>
      <c r="AJ6" s="141"/>
      <c r="AK6" s="141"/>
      <c r="AL6" s="141"/>
      <c r="AM6" s="141"/>
      <c r="AN6" s="141"/>
      <c r="AO6" s="141"/>
      <c r="AP6" s="141"/>
      <c r="AQ6" s="141"/>
      <c r="AR6" s="142"/>
      <c r="AS6" s="140" t="s">
        <v>84</v>
      </c>
      <c r="AT6" s="141"/>
      <c r="AU6" s="141"/>
      <c r="AV6" s="141"/>
      <c r="AW6" s="141"/>
      <c r="AX6" s="141"/>
      <c r="AY6" s="141"/>
      <c r="AZ6" s="141"/>
      <c r="BA6" s="141"/>
      <c r="BB6" s="141"/>
      <c r="BC6" s="142"/>
      <c r="BD6" s="140" t="s">
        <v>85</v>
      </c>
      <c r="BE6" s="141"/>
      <c r="BF6" s="141"/>
      <c r="BG6" s="141"/>
      <c r="BH6" s="141"/>
      <c r="BI6" s="141"/>
      <c r="BJ6" s="141"/>
      <c r="BK6" s="141"/>
      <c r="BL6" s="141"/>
      <c r="BM6" s="141"/>
      <c r="BN6" s="142"/>
      <c r="BO6" s="140" t="s">
        <v>86</v>
      </c>
      <c r="BP6" s="141"/>
      <c r="BQ6" s="141"/>
      <c r="BR6" s="141"/>
      <c r="BS6" s="141"/>
      <c r="BT6" s="141"/>
      <c r="BU6" s="141"/>
      <c r="BV6" s="141"/>
      <c r="BW6" s="141"/>
      <c r="BX6" s="141"/>
      <c r="BY6" s="142"/>
    </row>
    <row r="7" spans="1:77" s="113" customFormat="1" ht="39.75" customHeight="1" thickBot="1">
      <c r="B7" s="114" t="s">
        <v>6</v>
      </c>
      <c r="C7" s="115" t="s">
        <v>4</v>
      </c>
      <c r="D7" s="115" t="s">
        <v>41</v>
      </c>
      <c r="E7" s="116" t="s">
        <v>42</v>
      </c>
      <c r="F7" s="152" t="s">
        <v>46</v>
      </c>
      <c r="G7" s="153"/>
      <c r="H7" s="153"/>
      <c r="I7" s="153"/>
      <c r="J7" s="153"/>
      <c r="K7" s="156" t="s">
        <v>91</v>
      </c>
      <c r="L7" s="143" t="s">
        <v>61</v>
      </c>
      <c r="M7" s="145" t="s">
        <v>62</v>
      </c>
      <c r="N7" s="143" t="s">
        <v>89</v>
      </c>
      <c r="O7" s="145" t="s">
        <v>90</v>
      </c>
      <c r="P7" s="143" t="s">
        <v>68</v>
      </c>
      <c r="Q7" s="145" t="s">
        <v>64</v>
      </c>
      <c r="R7" s="143" t="s">
        <v>79</v>
      </c>
      <c r="S7" s="145" t="s">
        <v>80</v>
      </c>
      <c r="T7" s="143" t="s">
        <v>69</v>
      </c>
      <c r="U7" s="147" t="s">
        <v>70</v>
      </c>
      <c r="V7" s="149" t="s">
        <v>67</v>
      </c>
      <c r="W7" s="143" t="s">
        <v>61</v>
      </c>
      <c r="X7" s="145" t="s">
        <v>62</v>
      </c>
      <c r="Y7" s="143" t="s">
        <v>89</v>
      </c>
      <c r="Z7" s="145" t="s">
        <v>90</v>
      </c>
      <c r="AA7" s="143" t="s">
        <v>68</v>
      </c>
      <c r="AB7" s="145" t="s">
        <v>64</v>
      </c>
      <c r="AC7" s="143" t="s">
        <v>79</v>
      </c>
      <c r="AD7" s="145" t="s">
        <v>80</v>
      </c>
      <c r="AE7" s="143" t="s">
        <v>71</v>
      </c>
      <c r="AF7" s="147" t="s">
        <v>72</v>
      </c>
      <c r="AG7" s="149" t="s">
        <v>67</v>
      </c>
      <c r="AH7" s="143" t="s">
        <v>61</v>
      </c>
      <c r="AI7" s="145" t="s">
        <v>62</v>
      </c>
      <c r="AJ7" s="143" t="s">
        <v>89</v>
      </c>
      <c r="AK7" s="145" t="s">
        <v>90</v>
      </c>
      <c r="AL7" s="143" t="s">
        <v>68</v>
      </c>
      <c r="AM7" s="145" t="s">
        <v>64</v>
      </c>
      <c r="AN7" s="143" t="s">
        <v>79</v>
      </c>
      <c r="AO7" s="145" t="s">
        <v>80</v>
      </c>
      <c r="AP7" s="143" t="s">
        <v>73</v>
      </c>
      <c r="AQ7" s="147" t="s">
        <v>74</v>
      </c>
      <c r="AR7" s="149" t="s">
        <v>67</v>
      </c>
      <c r="AS7" s="143" t="s">
        <v>61</v>
      </c>
      <c r="AT7" s="145" t="s">
        <v>62</v>
      </c>
      <c r="AU7" s="143" t="s">
        <v>89</v>
      </c>
      <c r="AV7" s="145" t="s">
        <v>90</v>
      </c>
      <c r="AW7" s="143" t="s">
        <v>68</v>
      </c>
      <c r="AX7" s="145" t="s">
        <v>64</v>
      </c>
      <c r="AY7" s="143" t="s">
        <v>79</v>
      </c>
      <c r="AZ7" s="145" t="s">
        <v>80</v>
      </c>
      <c r="BA7" s="143" t="s">
        <v>75</v>
      </c>
      <c r="BB7" s="147" t="s">
        <v>76</v>
      </c>
      <c r="BC7" s="149" t="s">
        <v>67</v>
      </c>
      <c r="BD7" s="143" t="s">
        <v>61</v>
      </c>
      <c r="BE7" s="145" t="s">
        <v>62</v>
      </c>
      <c r="BF7" s="143" t="s">
        <v>89</v>
      </c>
      <c r="BG7" s="145" t="s">
        <v>90</v>
      </c>
      <c r="BH7" s="143" t="s">
        <v>68</v>
      </c>
      <c r="BI7" s="145" t="s">
        <v>64</v>
      </c>
      <c r="BJ7" s="143" t="s">
        <v>79</v>
      </c>
      <c r="BK7" s="145" t="s">
        <v>80</v>
      </c>
      <c r="BL7" s="143" t="s">
        <v>77</v>
      </c>
      <c r="BM7" s="147" t="s">
        <v>78</v>
      </c>
      <c r="BN7" s="149" t="s">
        <v>67</v>
      </c>
      <c r="BO7" s="143" t="s">
        <v>61</v>
      </c>
      <c r="BP7" s="145" t="s">
        <v>62</v>
      </c>
      <c r="BQ7" s="143" t="s">
        <v>89</v>
      </c>
      <c r="BR7" s="145" t="s">
        <v>90</v>
      </c>
      <c r="BS7" s="143" t="s">
        <v>68</v>
      </c>
      <c r="BT7" s="145" t="s">
        <v>64</v>
      </c>
      <c r="BU7" s="143" t="s">
        <v>79</v>
      </c>
      <c r="BV7" s="145" t="s">
        <v>80</v>
      </c>
      <c r="BW7" s="143" t="s">
        <v>77</v>
      </c>
      <c r="BX7" s="147" t="s">
        <v>78</v>
      </c>
      <c r="BY7" s="149" t="s">
        <v>67</v>
      </c>
    </row>
    <row r="8" spans="1:77" s="113" customFormat="1" ht="19.5" customHeight="1" thickBot="1">
      <c r="B8" s="117" t="s">
        <v>7</v>
      </c>
      <c r="C8" s="118" t="s">
        <v>5</v>
      </c>
      <c r="D8" s="118"/>
      <c r="E8" s="119"/>
      <c r="F8" s="120" t="s">
        <v>36</v>
      </c>
      <c r="G8" s="121" t="s">
        <v>56</v>
      </c>
      <c r="H8" s="122" t="s">
        <v>37</v>
      </c>
      <c r="I8" s="123" t="s">
        <v>47</v>
      </c>
      <c r="J8" s="124" t="s">
        <v>48</v>
      </c>
      <c r="K8" s="157"/>
      <c r="L8" s="144" t="s">
        <v>61</v>
      </c>
      <c r="M8" s="146" t="s">
        <v>62</v>
      </c>
      <c r="N8" s="144" t="s">
        <v>61</v>
      </c>
      <c r="O8" s="146" t="s">
        <v>62</v>
      </c>
      <c r="P8" s="144" t="s">
        <v>63</v>
      </c>
      <c r="Q8" s="146" t="s">
        <v>64</v>
      </c>
      <c r="R8" s="144" t="s">
        <v>63</v>
      </c>
      <c r="S8" s="146" t="s">
        <v>64</v>
      </c>
      <c r="T8" s="144" t="s">
        <v>65</v>
      </c>
      <c r="U8" s="148" t="s">
        <v>66</v>
      </c>
      <c r="V8" s="150" t="s">
        <v>67</v>
      </c>
      <c r="W8" s="144" t="s">
        <v>61</v>
      </c>
      <c r="X8" s="146" t="s">
        <v>62</v>
      </c>
      <c r="Y8" s="144" t="s">
        <v>61</v>
      </c>
      <c r="Z8" s="146" t="s">
        <v>62</v>
      </c>
      <c r="AA8" s="144" t="s">
        <v>63</v>
      </c>
      <c r="AB8" s="146" t="s">
        <v>64</v>
      </c>
      <c r="AC8" s="144" t="s">
        <v>63</v>
      </c>
      <c r="AD8" s="146" t="s">
        <v>64</v>
      </c>
      <c r="AE8" s="144" t="s">
        <v>65</v>
      </c>
      <c r="AF8" s="148" t="s">
        <v>66</v>
      </c>
      <c r="AG8" s="150" t="s">
        <v>67</v>
      </c>
      <c r="AH8" s="144" t="s">
        <v>61</v>
      </c>
      <c r="AI8" s="146" t="s">
        <v>62</v>
      </c>
      <c r="AJ8" s="144" t="s">
        <v>61</v>
      </c>
      <c r="AK8" s="146" t="s">
        <v>62</v>
      </c>
      <c r="AL8" s="144" t="s">
        <v>63</v>
      </c>
      <c r="AM8" s="146" t="s">
        <v>64</v>
      </c>
      <c r="AN8" s="144" t="s">
        <v>63</v>
      </c>
      <c r="AO8" s="146" t="s">
        <v>64</v>
      </c>
      <c r="AP8" s="144" t="s">
        <v>65</v>
      </c>
      <c r="AQ8" s="148" t="s">
        <v>66</v>
      </c>
      <c r="AR8" s="150" t="s">
        <v>67</v>
      </c>
      <c r="AS8" s="144" t="s">
        <v>61</v>
      </c>
      <c r="AT8" s="146" t="s">
        <v>62</v>
      </c>
      <c r="AU8" s="144" t="s">
        <v>61</v>
      </c>
      <c r="AV8" s="146" t="s">
        <v>62</v>
      </c>
      <c r="AW8" s="144" t="s">
        <v>63</v>
      </c>
      <c r="AX8" s="146" t="s">
        <v>64</v>
      </c>
      <c r="AY8" s="144" t="s">
        <v>63</v>
      </c>
      <c r="AZ8" s="146" t="s">
        <v>64</v>
      </c>
      <c r="BA8" s="144" t="s">
        <v>65</v>
      </c>
      <c r="BB8" s="148" t="s">
        <v>66</v>
      </c>
      <c r="BC8" s="150" t="s">
        <v>67</v>
      </c>
      <c r="BD8" s="144" t="s">
        <v>61</v>
      </c>
      <c r="BE8" s="146" t="s">
        <v>62</v>
      </c>
      <c r="BF8" s="144" t="s">
        <v>61</v>
      </c>
      <c r="BG8" s="146" t="s">
        <v>62</v>
      </c>
      <c r="BH8" s="144" t="s">
        <v>63</v>
      </c>
      <c r="BI8" s="146" t="s">
        <v>64</v>
      </c>
      <c r="BJ8" s="144" t="s">
        <v>63</v>
      </c>
      <c r="BK8" s="146" t="s">
        <v>64</v>
      </c>
      <c r="BL8" s="144" t="s">
        <v>65</v>
      </c>
      <c r="BM8" s="148" t="s">
        <v>66</v>
      </c>
      <c r="BN8" s="150" t="s">
        <v>67</v>
      </c>
      <c r="BO8" s="144" t="s">
        <v>61</v>
      </c>
      <c r="BP8" s="146" t="s">
        <v>62</v>
      </c>
      <c r="BQ8" s="144" t="s">
        <v>61</v>
      </c>
      <c r="BR8" s="146" t="s">
        <v>62</v>
      </c>
      <c r="BS8" s="144" t="s">
        <v>63</v>
      </c>
      <c r="BT8" s="146" t="s">
        <v>64</v>
      </c>
      <c r="BU8" s="144" t="s">
        <v>63</v>
      </c>
      <c r="BV8" s="146" t="s">
        <v>64</v>
      </c>
      <c r="BW8" s="144" t="s">
        <v>65</v>
      </c>
      <c r="BX8" s="148" t="s">
        <v>66</v>
      </c>
      <c r="BY8" s="150" t="s">
        <v>67</v>
      </c>
    </row>
    <row r="9" spans="1:77" s="69" customFormat="1">
      <c r="A9" s="97" t="s">
        <v>45</v>
      </c>
      <c r="B9" s="72" t="s">
        <v>39</v>
      </c>
      <c r="C9" s="73" t="s">
        <v>38</v>
      </c>
      <c r="D9" s="74" t="s">
        <v>44</v>
      </c>
      <c r="E9" s="75" t="s">
        <v>43</v>
      </c>
      <c r="F9" s="76" t="s">
        <v>40</v>
      </c>
      <c r="G9" s="77" t="s">
        <v>57</v>
      </c>
      <c r="H9" s="77" t="s">
        <v>55</v>
      </c>
      <c r="I9" s="78" t="s">
        <v>49</v>
      </c>
      <c r="J9" s="78" t="s">
        <v>50</v>
      </c>
      <c r="K9" s="103" t="s">
        <v>54</v>
      </c>
      <c r="L9" s="131">
        <v>1</v>
      </c>
      <c r="M9" s="128">
        <v>45000</v>
      </c>
      <c r="N9" s="131">
        <v>1</v>
      </c>
      <c r="O9" s="107">
        <v>45000</v>
      </c>
      <c r="P9" s="131">
        <v>1</v>
      </c>
      <c r="Q9" s="107">
        <v>50000</v>
      </c>
      <c r="R9" s="131">
        <v>1</v>
      </c>
      <c r="S9" s="107">
        <v>50000</v>
      </c>
      <c r="T9" s="131">
        <f>L9+N9+P9+R9</f>
        <v>4</v>
      </c>
      <c r="U9" s="107">
        <f>M9+O9+Q9+S9</f>
        <v>190000</v>
      </c>
      <c r="V9" s="126">
        <f>IFERROR(L9/T9,0)</f>
        <v>0.25</v>
      </c>
      <c r="W9" s="131">
        <v>1</v>
      </c>
      <c r="X9" s="128">
        <v>45000</v>
      </c>
      <c r="Y9" s="131">
        <v>1</v>
      </c>
      <c r="Z9" s="107">
        <v>45000</v>
      </c>
      <c r="AA9" s="131">
        <v>1</v>
      </c>
      <c r="AB9" s="107">
        <v>50000</v>
      </c>
      <c r="AC9" s="131">
        <v>1</v>
      </c>
      <c r="AD9" s="107">
        <v>50000</v>
      </c>
      <c r="AE9" s="131">
        <f>W9+Y9+AA9+AC9</f>
        <v>4</v>
      </c>
      <c r="AF9" s="107">
        <f>X9+Z9+AB9+AD9</f>
        <v>190000</v>
      </c>
      <c r="AG9" s="126">
        <f>IFERROR(W9/AE9,0)</f>
        <v>0.25</v>
      </c>
      <c r="AH9" s="131">
        <v>1</v>
      </c>
      <c r="AI9" s="128">
        <v>45000</v>
      </c>
      <c r="AJ9" s="131">
        <v>1</v>
      </c>
      <c r="AK9" s="107">
        <v>45000</v>
      </c>
      <c r="AL9" s="131">
        <v>1</v>
      </c>
      <c r="AM9" s="107">
        <v>50000</v>
      </c>
      <c r="AN9" s="131">
        <v>1</v>
      </c>
      <c r="AO9" s="107">
        <v>50000</v>
      </c>
      <c r="AP9" s="131">
        <f>AH9+AJ9+AL9+AN9</f>
        <v>4</v>
      </c>
      <c r="AQ9" s="107">
        <f>AI9+AK9+AM9+AO9</f>
        <v>190000</v>
      </c>
      <c r="AR9" s="126">
        <f>IFERROR(AH9/AP9,0)</f>
        <v>0.25</v>
      </c>
      <c r="AS9" s="131">
        <v>1</v>
      </c>
      <c r="AT9" s="128">
        <v>45000</v>
      </c>
      <c r="AU9" s="131">
        <v>1</v>
      </c>
      <c r="AV9" s="107">
        <v>45000</v>
      </c>
      <c r="AW9" s="131">
        <v>1</v>
      </c>
      <c r="AX9" s="107">
        <v>50000</v>
      </c>
      <c r="AY9" s="131">
        <v>1</v>
      </c>
      <c r="AZ9" s="107">
        <v>50000</v>
      </c>
      <c r="BA9" s="131">
        <f>AS9+AU9+AW9+AY9</f>
        <v>4</v>
      </c>
      <c r="BB9" s="107">
        <f>AT9+AV9+AX9+AZ9</f>
        <v>190000</v>
      </c>
      <c r="BC9" s="126">
        <f>IFERROR(AS9/BA9,0)</f>
        <v>0.25</v>
      </c>
      <c r="BD9" s="131">
        <v>1</v>
      </c>
      <c r="BE9" s="128">
        <v>45000</v>
      </c>
      <c r="BF9" s="131">
        <v>1</v>
      </c>
      <c r="BG9" s="107">
        <v>45000</v>
      </c>
      <c r="BH9" s="131">
        <v>1</v>
      </c>
      <c r="BI9" s="107">
        <v>50000</v>
      </c>
      <c r="BJ9" s="131">
        <v>1</v>
      </c>
      <c r="BK9" s="107">
        <v>50000</v>
      </c>
      <c r="BL9" s="131">
        <f>BD9+BF9+BH9+BJ9</f>
        <v>4</v>
      </c>
      <c r="BM9" s="107">
        <f>BE9+BG9+BI9+BK9</f>
        <v>190000</v>
      </c>
      <c r="BN9" s="126">
        <f>IFERROR(BD9/BL9,0)</f>
        <v>0.25</v>
      </c>
      <c r="BO9" s="131">
        <f t="shared" ref="BO9:BV9" si="0">L9+W9+AH9+AS9+BD9</f>
        <v>5</v>
      </c>
      <c r="BP9" s="128">
        <f t="shared" si="0"/>
        <v>225000</v>
      </c>
      <c r="BQ9" s="131">
        <f t="shared" si="0"/>
        <v>5</v>
      </c>
      <c r="BR9" s="107">
        <f t="shared" si="0"/>
        <v>225000</v>
      </c>
      <c r="BS9" s="131">
        <f t="shared" si="0"/>
        <v>5</v>
      </c>
      <c r="BT9" s="107">
        <f t="shared" si="0"/>
        <v>250000</v>
      </c>
      <c r="BU9" s="131">
        <f t="shared" si="0"/>
        <v>5</v>
      </c>
      <c r="BV9" s="107">
        <f t="shared" si="0"/>
        <v>250000</v>
      </c>
      <c r="BW9" s="131">
        <f>BO9+BQ9+BS9+BU9</f>
        <v>20</v>
      </c>
      <c r="BX9" s="107">
        <f>BP9+BR9+BT9+BV9</f>
        <v>950000</v>
      </c>
      <c r="BY9" s="126">
        <f>IFERROR(BO9/BW9,0)</f>
        <v>0.25</v>
      </c>
    </row>
    <row r="10" spans="1:77" s="7" customFormat="1">
      <c r="B10" s="79"/>
      <c r="C10" s="80"/>
      <c r="D10" s="81"/>
      <c r="E10" s="82"/>
      <c r="F10" s="83"/>
      <c r="G10" s="84"/>
      <c r="H10" s="84"/>
      <c r="I10" s="85"/>
      <c r="J10" s="85"/>
      <c r="K10" s="101"/>
      <c r="L10" s="132"/>
      <c r="M10" s="129"/>
      <c r="N10" s="132"/>
      <c r="O10" s="106"/>
      <c r="P10" s="132"/>
      <c r="Q10" s="106"/>
      <c r="R10" s="132"/>
      <c r="S10" s="106"/>
      <c r="T10" s="132"/>
      <c r="U10" s="125"/>
      <c r="V10" s="127"/>
      <c r="W10" s="132"/>
      <c r="X10" s="129"/>
      <c r="Y10" s="132"/>
      <c r="Z10" s="106"/>
      <c r="AA10" s="132"/>
      <c r="AB10" s="106"/>
      <c r="AC10" s="132"/>
      <c r="AD10" s="106"/>
      <c r="AE10" s="132"/>
      <c r="AF10" s="125"/>
      <c r="AG10" s="127"/>
      <c r="AH10" s="132"/>
      <c r="AI10" s="129"/>
      <c r="AJ10" s="132"/>
      <c r="AK10" s="106"/>
      <c r="AL10" s="132"/>
      <c r="AM10" s="106"/>
      <c r="AN10" s="132"/>
      <c r="AO10" s="106"/>
      <c r="AP10" s="132"/>
      <c r="AQ10" s="125"/>
      <c r="AR10" s="127"/>
      <c r="AS10" s="132"/>
      <c r="AT10" s="129"/>
      <c r="AU10" s="132"/>
      <c r="AV10" s="106"/>
      <c r="AW10" s="132"/>
      <c r="AX10" s="106"/>
      <c r="AY10" s="132"/>
      <c r="AZ10" s="106"/>
      <c r="BA10" s="132"/>
      <c r="BB10" s="125"/>
      <c r="BC10" s="127"/>
      <c r="BD10" s="132"/>
      <c r="BE10" s="129"/>
      <c r="BF10" s="132"/>
      <c r="BG10" s="106"/>
      <c r="BH10" s="132"/>
      <c r="BI10" s="106"/>
      <c r="BJ10" s="132"/>
      <c r="BK10" s="106"/>
      <c r="BL10" s="132"/>
      <c r="BM10" s="125"/>
      <c r="BN10" s="127"/>
      <c r="BO10" s="132"/>
      <c r="BP10" s="129"/>
      <c r="BQ10" s="132"/>
      <c r="BR10" s="106"/>
      <c r="BS10" s="132"/>
      <c r="BT10" s="106"/>
      <c r="BU10" s="132"/>
      <c r="BV10" s="106"/>
      <c r="BW10" s="132"/>
      <c r="BX10" s="125"/>
      <c r="BY10" s="127"/>
    </row>
    <row r="11" spans="1:77" s="7" customFormat="1">
      <c r="B11" s="86"/>
      <c r="C11" s="80"/>
      <c r="D11" s="81"/>
      <c r="E11" s="87"/>
      <c r="F11" s="88"/>
      <c r="G11" s="85"/>
      <c r="H11" s="85"/>
      <c r="I11" s="85"/>
      <c r="J11" s="85"/>
      <c r="K11" s="101"/>
      <c r="L11" s="132"/>
      <c r="M11" s="129"/>
      <c r="N11" s="132"/>
      <c r="O11" s="106"/>
      <c r="P11" s="132"/>
      <c r="Q11" s="106"/>
      <c r="R11" s="132"/>
      <c r="S11" s="106"/>
      <c r="T11" s="132"/>
      <c r="U11" s="125"/>
      <c r="V11" s="127"/>
      <c r="W11" s="132"/>
      <c r="X11" s="129"/>
      <c r="Y11" s="132"/>
      <c r="Z11" s="106"/>
      <c r="AA11" s="132"/>
      <c r="AB11" s="106"/>
      <c r="AC11" s="132"/>
      <c r="AD11" s="106"/>
      <c r="AE11" s="132"/>
      <c r="AF11" s="125"/>
      <c r="AG11" s="127"/>
      <c r="AH11" s="132"/>
      <c r="AI11" s="129"/>
      <c r="AJ11" s="132"/>
      <c r="AK11" s="106"/>
      <c r="AL11" s="132"/>
      <c r="AM11" s="106"/>
      <c r="AN11" s="132"/>
      <c r="AO11" s="106"/>
      <c r="AP11" s="132"/>
      <c r="AQ11" s="125"/>
      <c r="AR11" s="127"/>
      <c r="AS11" s="132"/>
      <c r="AT11" s="129"/>
      <c r="AU11" s="132"/>
      <c r="AV11" s="106"/>
      <c r="AW11" s="132"/>
      <c r="AX11" s="106"/>
      <c r="AY11" s="132"/>
      <c r="AZ11" s="106"/>
      <c r="BA11" s="132"/>
      <c r="BB11" s="125"/>
      <c r="BC11" s="127"/>
      <c r="BD11" s="132"/>
      <c r="BE11" s="129"/>
      <c r="BF11" s="132"/>
      <c r="BG11" s="106"/>
      <c r="BH11" s="132"/>
      <c r="BI11" s="106"/>
      <c r="BJ11" s="132"/>
      <c r="BK11" s="106"/>
      <c r="BL11" s="132"/>
      <c r="BM11" s="125"/>
      <c r="BN11" s="127"/>
      <c r="BO11" s="132"/>
      <c r="BP11" s="129"/>
      <c r="BQ11" s="132"/>
      <c r="BR11" s="106"/>
      <c r="BS11" s="132"/>
      <c r="BT11" s="106"/>
      <c r="BU11" s="132"/>
      <c r="BV11" s="106"/>
      <c r="BW11" s="132"/>
      <c r="BX11" s="125"/>
      <c r="BY11" s="127"/>
    </row>
    <row r="12" spans="1:77" s="7" customFormat="1">
      <c r="B12" s="86"/>
      <c r="C12" s="80"/>
      <c r="D12" s="81"/>
      <c r="E12" s="87"/>
      <c r="F12" s="88"/>
      <c r="G12" s="85"/>
      <c r="H12" s="85"/>
      <c r="I12" s="85"/>
      <c r="J12" s="85"/>
      <c r="K12" s="101"/>
      <c r="L12" s="132"/>
      <c r="M12" s="129"/>
      <c r="N12" s="132"/>
      <c r="O12" s="106"/>
      <c r="P12" s="132"/>
      <c r="Q12" s="106"/>
      <c r="R12" s="132"/>
      <c r="S12" s="106"/>
      <c r="T12" s="132"/>
      <c r="U12" s="125"/>
      <c r="V12" s="127"/>
      <c r="W12" s="132"/>
      <c r="X12" s="129"/>
      <c r="Y12" s="132"/>
      <c r="Z12" s="106"/>
      <c r="AA12" s="132"/>
      <c r="AB12" s="106"/>
      <c r="AC12" s="132"/>
      <c r="AD12" s="106"/>
      <c r="AE12" s="132"/>
      <c r="AF12" s="125"/>
      <c r="AG12" s="127"/>
      <c r="AH12" s="132"/>
      <c r="AI12" s="129"/>
      <c r="AJ12" s="132"/>
      <c r="AK12" s="106"/>
      <c r="AL12" s="132"/>
      <c r="AM12" s="106"/>
      <c r="AN12" s="132"/>
      <c r="AO12" s="106"/>
      <c r="AP12" s="132"/>
      <c r="AQ12" s="125"/>
      <c r="AR12" s="127"/>
      <c r="AS12" s="132"/>
      <c r="AT12" s="129"/>
      <c r="AU12" s="132"/>
      <c r="AV12" s="106"/>
      <c r="AW12" s="132"/>
      <c r="AX12" s="106"/>
      <c r="AY12" s="132"/>
      <c r="AZ12" s="106"/>
      <c r="BA12" s="132"/>
      <c r="BB12" s="125"/>
      <c r="BC12" s="127"/>
      <c r="BD12" s="132"/>
      <c r="BE12" s="129"/>
      <c r="BF12" s="132"/>
      <c r="BG12" s="106"/>
      <c r="BH12" s="132"/>
      <c r="BI12" s="106"/>
      <c r="BJ12" s="132"/>
      <c r="BK12" s="106"/>
      <c r="BL12" s="132"/>
      <c r="BM12" s="125"/>
      <c r="BN12" s="127"/>
      <c r="BO12" s="132"/>
      <c r="BP12" s="129"/>
      <c r="BQ12" s="132"/>
      <c r="BR12" s="106"/>
      <c r="BS12" s="132"/>
      <c r="BT12" s="106"/>
      <c r="BU12" s="132"/>
      <c r="BV12" s="106"/>
      <c r="BW12" s="132"/>
      <c r="BX12" s="125"/>
      <c r="BY12" s="127"/>
    </row>
    <row r="13" spans="1:77" s="7" customFormat="1">
      <c r="B13" s="86"/>
      <c r="C13" s="80"/>
      <c r="D13" s="81"/>
      <c r="E13" s="87"/>
      <c r="F13" s="88"/>
      <c r="G13" s="85"/>
      <c r="H13" s="85"/>
      <c r="I13" s="85"/>
      <c r="J13" s="85"/>
      <c r="K13" s="101"/>
      <c r="L13" s="132"/>
      <c r="M13" s="129"/>
      <c r="N13" s="132"/>
      <c r="O13" s="106"/>
      <c r="P13" s="132"/>
      <c r="Q13" s="106"/>
      <c r="R13" s="132"/>
      <c r="S13" s="106"/>
      <c r="T13" s="132"/>
      <c r="U13" s="125"/>
      <c r="V13" s="127"/>
      <c r="W13" s="132"/>
      <c r="X13" s="129"/>
      <c r="Y13" s="132"/>
      <c r="Z13" s="106"/>
      <c r="AA13" s="132"/>
      <c r="AB13" s="106"/>
      <c r="AC13" s="132"/>
      <c r="AD13" s="106"/>
      <c r="AE13" s="132"/>
      <c r="AF13" s="125"/>
      <c r="AG13" s="127"/>
      <c r="AH13" s="132"/>
      <c r="AI13" s="129"/>
      <c r="AJ13" s="132"/>
      <c r="AK13" s="106"/>
      <c r="AL13" s="132"/>
      <c r="AM13" s="106"/>
      <c r="AN13" s="132"/>
      <c r="AO13" s="106"/>
      <c r="AP13" s="132"/>
      <c r="AQ13" s="125"/>
      <c r="AR13" s="127"/>
      <c r="AS13" s="132"/>
      <c r="AT13" s="129"/>
      <c r="AU13" s="132"/>
      <c r="AV13" s="106"/>
      <c r="AW13" s="132"/>
      <c r="AX13" s="106"/>
      <c r="AY13" s="132"/>
      <c r="AZ13" s="106"/>
      <c r="BA13" s="132"/>
      <c r="BB13" s="125"/>
      <c r="BC13" s="127"/>
      <c r="BD13" s="132"/>
      <c r="BE13" s="129"/>
      <c r="BF13" s="132"/>
      <c r="BG13" s="106"/>
      <c r="BH13" s="132"/>
      <c r="BI13" s="106"/>
      <c r="BJ13" s="132"/>
      <c r="BK13" s="106"/>
      <c r="BL13" s="132"/>
      <c r="BM13" s="125"/>
      <c r="BN13" s="127"/>
      <c r="BO13" s="132"/>
      <c r="BP13" s="129"/>
      <c r="BQ13" s="132"/>
      <c r="BR13" s="106"/>
      <c r="BS13" s="132"/>
      <c r="BT13" s="106"/>
      <c r="BU13" s="132"/>
      <c r="BV13" s="106"/>
      <c r="BW13" s="132"/>
      <c r="BX13" s="125"/>
      <c r="BY13" s="127"/>
    </row>
    <row r="14" spans="1:77" s="7" customFormat="1">
      <c r="B14" s="86"/>
      <c r="C14" s="80"/>
      <c r="D14" s="81"/>
      <c r="E14" s="87"/>
      <c r="F14" s="88"/>
      <c r="G14" s="85"/>
      <c r="H14" s="85"/>
      <c r="I14" s="85"/>
      <c r="J14" s="85"/>
      <c r="K14" s="101"/>
      <c r="L14" s="132"/>
      <c r="M14" s="129"/>
      <c r="N14" s="132"/>
      <c r="O14" s="106"/>
      <c r="P14" s="132"/>
      <c r="Q14" s="106"/>
      <c r="R14" s="132"/>
      <c r="S14" s="106"/>
      <c r="T14" s="132"/>
      <c r="U14" s="125"/>
      <c r="V14" s="127"/>
      <c r="W14" s="132"/>
      <c r="X14" s="129"/>
      <c r="Y14" s="132"/>
      <c r="Z14" s="106"/>
      <c r="AA14" s="132"/>
      <c r="AB14" s="106"/>
      <c r="AC14" s="132"/>
      <c r="AD14" s="106"/>
      <c r="AE14" s="132"/>
      <c r="AF14" s="125"/>
      <c r="AG14" s="127"/>
      <c r="AH14" s="132"/>
      <c r="AI14" s="129"/>
      <c r="AJ14" s="132"/>
      <c r="AK14" s="106"/>
      <c r="AL14" s="132"/>
      <c r="AM14" s="106"/>
      <c r="AN14" s="132"/>
      <c r="AO14" s="106"/>
      <c r="AP14" s="132"/>
      <c r="AQ14" s="125"/>
      <c r="AR14" s="127"/>
      <c r="AS14" s="132"/>
      <c r="AT14" s="129"/>
      <c r="AU14" s="132"/>
      <c r="AV14" s="106"/>
      <c r="AW14" s="132"/>
      <c r="AX14" s="106"/>
      <c r="AY14" s="132"/>
      <c r="AZ14" s="106"/>
      <c r="BA14" s="132"/>
      <c r="BB14" s="125"/>
      <c r="BC14" s="127"/>
      <c r="BD14" s="132"/>
      <c r="BE14" s="129"/>
      <c r="BF14" s="132"/>
      <c r="BG14" s="106"/>
      <c r="BH14" s="132"/>
      <c r="BI14" s="106"/>
      <c r="BJ14" s="132"/>
      <c r="BK14" s="106"/>
      <c r="BL14" s="132"/>
      <c r="BM14" s="125"/>
      <c r="BN14" s="127"/>
      <c r="BO14" s="132"/>
      <c r="BP14" s="129"/>
      <c r="BQ14" s="132"/>
      <c r="BR14" s="106"/>
      <c r="BS14" s="132"/>
      <c r="BT14" s="106"/>
      <c r="BU14" s="132"/>
      <c r="BV14" s="106"/>
      <c r="BW14" s="132"/>
      <c r="BX14" s="125"/>
      <c r="BY14" s="127"/>
    </row>
    <row r="15" spans="1:77" s="7" customFormat="1">
      <c r="B15" s="86"/>
      <c r="C15" s="80"/>
      <c r="D15" s="81"/>
      <c r="E15" s="87"/>
      <c r="F15" s="88"/>
      <c r="G15" s="85"/>
      <c r="H15" s="85"/>
      <c r="I15" s="85"/>
      <c r="J15" s="85"/>
      <c r="K15" s="101"/>
      <c r="L15" s="132"/>
      <c r="M15" s="129"/>
      <c r="N15" s="132"/>
      <c r="O15" s="106"/>
      <c r="P15" s="132"/>
      <c r="Q15" s="106"/>
      <c r="R15" s="132"/>
      <c r="S15" s="106"/>
      <c r="T15" s="132"/>
      <c r="U15" s="125"/>
      <c r="V15" s="127"/>
      <c r="W15" s="132"/>
      <c r="X15" s="129"/>
      <c r="Y15" s="132"/>
      <c r="Z15" s="106"/>
      <c r="AA15" s="132"/>
      <c r="AB15" s="106"/>
      <c r="AC15" s="132"/>
      <c r="AD15" s="106"/>
      <c r="AE15" s="132"/>
      <c r="AF15" s="125"/>
      <c r="AG15" s="127"/>
      <c r="AH15" s="132"/>
      <c r="AI15" s="129"/>
      <c r="AJ15" s="132"/>
      <c r="AK15" s="106"/>
      <c r="AL15" s="132"/>
      <c r="AM15" s="106"/>
      <c r="AN15" s="132"/>
      <c r="AO15" s="106"/>
      <c r="AP15" s="132"/>
      <c r="AQ15" s="125"/>
      <c r="AR15" s="127"/>
      <c r="AS15" s="132"/>
      <c r="AT15" s="129"/>
      <c r="AU15" s="132"/>
      <c r="AV15" s="106"/>
      <c r="AW15" s="132"/>
      <c r="AX15" s="106"/>
      <c r="AY15" s="132"/>
      <c r="AZ15" s="106"/>
      <c r="BA15" s="132"/>
      <c r="BB15" s="125"/>
      <c r="BC15" s="127"/>
      <c r="BD15" s="132"/>
      <c r="BE15" s="129"/>
      <c r="BF15" s="132"/>
      <c r="BG15" s="106"/>
      <c r="BH15" s="132"/>
      <c r="BI15" s="106"/>
      <c r="BJ15" s="132"/>
      <c r="BK15" s="106"/>
      <c r="BL15" s="132"/>
      <c r="BM15" s="125"/>
      <c r="BN15" s="127"/>
      <c r="BO15" s="132"/>
      <c r="BP15" s="129"/>
      <c r="BQ15" s="132"/>
      <c r="BR15" s="106"/>
      <c r="BS15" s="132"/>
      <c r="BT15" s="106"/>
      <c r="BU15" s="132"/>
      <c r="BV15" s="106"/>
      <c r="BW15" s="132"/>
      <c r="BX15" s="125"/>
      <c r="BY15" s="127"/>
    </row>
    <row r="16" spans="1:77" s="7" customFormat="1">
      <c r="B16" s="86"/>
      <c r="C16" s="80"/>
      <c r="D16" s="81"/>
      <c r="E16" s="87"/>
      <c r="F16" s="88"/>
      <c r="G16" s="85"/>
      <c r="H16" s="85"/>
      <c r="I16" s="85"/>
      <c r="J16" s="85"/>
      <c r="K16" s="101"/>
      <c r="L16" s="132"/>
      <c r="M16" s="129"/>
      <c r="N16" s="132"/>
      <c r="O16" s="106"/>
      <c r="P16" s="132"/>
      <c r="Q16" s="106"/>
      <c r="R16" s="132"/>
      <c r="S16" s="106"/>
      <c r="T16" s="132"/>
      <c r="U16" s="125"/>
      <c r="V16" s="127"/>
      <c r="W16" s="132"/>
      <c r="X16" s="129"/>
      <c r="Y16" s="132"/>
      <c r="Z16" s="106"/>
      <c r="AA16" s="132"/>
      <c r="AB16" s="106"/>
      <c r="AC16" s="132"/>
      <c r="AD16" s="106"/>
      <c r="AE16" s="132"/>
      <c r="AF16" s="125"/>
      <c r="AG16" s="127"/>
      <c r="AH16" s="132"/>
      <c r="AI16" s="129"/>
      <c r="AJ16" s="132"/>
      <c r="AK16" s="106"/>
      <c r="AL16" s="132"/>
      <c r="AM16" s="106"/>
      <c r="AN16" s="132"/>
      <c r="AO16" s="106"/>
      <c r="AP16" s="132"/>
      <c r="AQ16" s="125"/>
      <c r="AR16" s="127"/>
      <c r="AS16" s="132"/>
      <c r="AT16" s="129"/>
      <c r="AU16" s="132"/>
      <c r="AV16" s="106"/>
      <c r="AW16" s="132"/>
      <c r="AX16" s="106"/>
      <c r="AY16" s="132"/>
      <c r="AZ16" s="106"/>
      <c r="BA16" s="132"/>
      <c r="BB16" s="125"/>
      <c r="BC16" s="127"/>
      <c r="BD16" s="132"/>
      <c r="BE16" s="129"/>
      <c r="BF16" s="132"/>
      <c r="BG16" s="106"/>
      <c r="BH16" s="132"/>
      <c r="BI16" s="106"/>
      <c r="BJ16" s="132"/>
      <c r="BK16" s="106"/>
      <c r="BL16" s="132"/>
      <c r="BM16" s="125"/>
      <c r="BN16" s="127"/>
      <c r="BO16" s="132"/>
      <c r="BP16" s="129"/>
      <c r="BQ16" s="132"/>
      <c r="BR16" s="106"/>
      <c r="BS16" s="132"/>
      <c r="BT16" s="106"/>
      <c r="BU16" s="132"/>
      <c r="BV16" s="106"/>
      <c r="BW16" s="132"/>
      <c r="BX16" s="125"/>
      <c r="BY16" s="127"/>
    </row>
    <row r="17" spans="2:77" s="7" customFormat="1">
      <c r="B17" s="86"/>
      <c r="C17" s="80"/>
      <c r="D17" s="81"/>
      <c r="E17" s="87"/>
      <c r="F17" s="88"/>
      <c r="G17" s="85"/>
      <c r="H17" s="85"/>
      <c r="I17" s="85"/>
      <c r="J17" s="85"/>
      <c r="K17" s="101"/>
      <c r="L17" s="132"/>
      <c r="M17" s="129"/>
      <c r="N17" s="132"/>
      <c r="O17" s="106"/>
      <c r="P17" s="132"/>
      <c r="Q17" s="106"/>
      <c r="R17" s="132"/>
      <c r="S17" s="106"/>
      <c r="T17" s="132"/>
      <c r="U17" s="125"/>
      <c r="V17" s="127"/>
      <c r="W17" s="132"/>
      <c r="X17" s="129"/>
      <c r="Y17" s="132"/>
      <c r="Z17" s="106"/>
      <c r="AA17" s="132"/>
      <c r="AB17" s="106"/>
      <c r="AC17" s="132"/>
      <c r="AD17" s="106"/>
      <c r="AE17" s="132"/>
      <c r="AF17" s="125"/>
      <c r="AG17" s="127"/>
      <c r="AH17" s="132"/>
      <c r="AI17" s="129"/>
      <c r="AJ17" s="132"/>
      <c r="AK17" s="106"/>
      <c r="AL17" s="132"/>
      <c r="AM17" s="106"/>
      <c r="AN17" s="132"/>
      <c r="AO17" s="106"/>
      <c r="AP17" s="132"/>
      <c r="AQ17" s="125"/>
      <c r="AR17" s="127"/>
      <c r="AS17" s="132"/>
      <c r="AT17" s="129"/>
      <c r="AU17" s="132"/>
      <c r="AV17" s="106"/>
      <c r="AW17" s="132"/>
      <c r="AX17" s="106"/>
      <c r="AY17" s="132"/>
      <c r="AZ17" s="106"/>
      <c r="BA17" s="132"/>
      <c r="BB17" s="125"/>
      <c r="BC17" s="127"/>
      <c r="BD17" s="132"/>
      <c r="BE17" s="129"/>
      <c r="BF17" s="132"/>
      <c r="BG17" s="106"/>
      <c r="BH17" s="132"/>
      <c r="BI17" s="106"/>
      <c r="BJ17" s="132"/>
      <c r="BK17" s="106"/>
      <c r="BL17" s="132"/>
      <c r="BM17" s="125"/>
      <c r="BN17" s="127"/>
      <c r="BO17" s="132"/>
      <c r="BP17" s="129"/>
      <c r="BQ17" s="132"/>
      <c r="BR17" s="106"/>
      <c r="BS17" s="132"/>
      <c r="BT17" s="106"/>
      <c r="BU17" s="132"/>
      <c r="BV17" s="106"/>
      <c r="BW17" s="132"/>
      <c r="BX17" s="125"/>
      <c r="BY17" s="127"/>
    </row>
    <row r="18" spans="2:77" s="7" customFormat="1">
      <c r="B18" s="86"/>
      <c r="C18" s="80"/>
      <c r="D18" s="81"/>
      <c r="E18" s="87"/>
      <c r="F18" s="88"/>
      <c r="G18" s="85"/>
      <c r="H18" s="85"/>
      <c r="I18" s="85"/>
      <c r="J18" s="85"/>
      <c r="K18" s="101"/>
      <c r="L18" s="132"/>
      <c r="M18" s="129"/>
      <c r="N18" s="132"/>
      <c r="O18" s="106"/>
      <c r="P18" s="132"/>
      <c r="Q18" s="106"/>
      <c r="R18" s="132"/>
      <c r="S18" s="106"/>
      <c r="T18" s="132"/>
      <c r="U18" s="125"/>
      <c r="V18" s="127"/>
      <c r="W18" s="132"/>
      <c r="X18" s="129"/>
      <c r="Y18" s="132"/>
      <c r="Z18" s="106"/>
      <c r="AA18" s="132"/>
      <c r="AB18" s="106"/>
      <c r="AC18" s="132"/>
      <c r="AD18" s="106"/>
      <c r="AE18" s="132"/>
      <c r="AF18" s="125"/>
      <c r="AG18" s="127"/>
      <c r="AH18" s="132"/>
      <c r="AI18" s="129"/>
      <c r="AJ18" s="132"/>
      <c r="AK18" s="106"/>
      <c r="AL18" s="132"/>
      <c r="AM18" s="106"/>
      <c r="AN18" s="132"/>
      <c r="AO18" s="106"/>
      <c r="AP18" s="132"/>
      <c r="AQ18" s="125"/>
      <c r="AR18" s="127"/>
      <c r="AS18" s="132"/>
      <c r="AT18" s="129"/>
      <c r="AU18" s="132"/>
      <c r="AV18" s="106"/>
      <c r="AW18" s="132"/>
      <c r="AX18" s="106"/>
      <c r="AY18" s="132"/>
      <c r="AZ18" s="106"/>
      <c r="BA18" s="132"/>
      <c r="BB18" s="125"/>
      <c r="BC18" s="127"/>
      <c r="BD18" s="132"/>
      <c r="BE18" s="129"/>
      <c r="BF18" s="132"/>
      <c r="BG18" s="106"/>
      <c r="BH18" s="132"/>
      <c r="BI18" s="106"/>
      <c r="BJ18" s="132"/>
      <c r="BK18" s="106"/>
      <c r="BL18" s="132"/>
      <c r="BM18" s="125"/>
      <c r="BN18" s="127"/>
      <c r="BO18" s="132"/>
      <c r="BP18" s="129"/>
      <c r="BQ18" s="132"/>
      <c r="BR18" s="106"/>
      <c r="BS18" s="132"/>
      <c r="BT18" s="106"/>
      <c r="BU18" s="132"/>
      <c r="BV18" s="106"/>
      <c r="BW18" s="132"/>
      <c r="BX18" s="125"/>
      <c r="BY18" s="127"/>
    </row>
    <row r="19" spans="2:77" s="7" customFormat="1">
      <c r="B19" s="86"/>
      <c r="C19" s="80"/>
      <c r="D19" s="81"/>
      <c r="E19" s="87"/>
      <c r="F19" s="88"/>
      <c r="G19" s="85"/>
      <c r="H19" s="85"/>
      <c r="I19" s="85"/>
      <c r="J19" s="85"/>
      <c r="K19" s="101"/>
      <c r="L19" s="132"/>
      <c r="M19" s="129"/>
      <c r="N19" s="132"/>
      <c r="O19" s="106"/>
      <c r="P19" s="132"/>
      <c r="Q19" s="106"/>
      <c r="R19" s="132"/>
      <c r="S19" s="106"/>
      <c r="T19" s="132"/>
      <c r="U19" s="125"/>
      <c r="V19" s="127"/>
      <c r="W19" s="132"/>
      <c r="X19" s="129"/>
      <c r="Y19" s="132"/>
      <c r="Z19" s="106"/>
      <c r="AA19" s="132"/>
      <c r="AB19" s="106"/>
      <c r="AC19" s="132"/>
      <c r="AD19" s="106"/>
      <c r="AE19" s="132"/>
      <c r="AF19" s="125"/>
      <c r="AG19" s="127"/>
      <c r="AH19" s="132"/>
      <c r="AI19" s="129"/>
      <c r="AJ19" s="132"/>
      <c r="AK19" s="106"/>
      <c r="AL19" s="132"/>
      <c r="AM19" s="106"/>
      <c r="AN19" s="132"/>
      <c r="AO19" s="106"/>
      <c r="AP19" s="132"/>
      <c r="AQ19" s="125"/>
      <c r="AR19" s="127"/>
      <c r="AS19" s="132"/>
      <c r="AT19" s="129"/>
      <c r="AU19" s="132"/>
      <c r="AV19" s="106"/>
      <c r="AW19" s="132"/>
      <c r="AX19" s="106"/>
      <c r="AY19" s="132"/>
      <c r="AZ19" s="106"/>
      <c r="BA19" s="132"/>
      <c r="BB19" s="125"/>
      <c r="BC19" s="127"/>
      <c r="BD19" s="132"/>
      <c r="BE19" s="129"/>
      <c r="BF19" s="132"/>
      <c r="BG19" s="106"/>
      <c r="BH19" s="132"/>
      <c r="BI19" s="106"/>
      <c r="BJ19" s="132"/>
      <c r="BK19" s="106"/>
      <c r="BL19" s="132"/>
      <c r="BM19" s="125"/>
      <c r="BN19" s="127"/>
      <c r="BO19" s="132"/>
      <c r="BP19" s="129"/>
      <c r="BQ19" s="132"/>
      <c r="BR19" s="106"/>
      <c r="BS19" s="132"/>
      <c r="BT19" s="106"/>
      <c r="BU19" s="132"/>
      <c r="BV19" s="106"/>
      <c r="BW19" s="132"/>
      <c r="BX19" s="125"/>
      <c r="BY19" s="127"/>
    </row>
    <row r="20" spans="2:77" s="7" customFormat="1">
      <c r="B20" s="86"/>
      <c r="C20" s="80"/>
      <c r="D20" s="81"/>
      <c r="E20" s="87"/>
      <c r="F20" s="88"/>
      <c r="G20" s="85"/>
      <c r="H20" s="85"/>
      <c r="I20" s="85"/>
      <c r="J20" s="85"/>
      <c r="K20" s="101"/>
      <c r="L20" s="132"/>
      <c r="M20" s="129"/>
      <c r="N20" s="132"/>
      <c r="O20" s="106"/>
      <c r="P20" s="132"/>
      <c r="Q20" s="106"/>
      <c r="R20" s="132"/>
      <c r="S20" s="106"/>
      <c r="T20" s="132"/>
      <c r="U20" s="125"/>
      <c r="V20" s="127"/>
      <c r="W20" s="132"/>
      <c r="X20" s="129"/>
      <c r="Y20" s="132"/>
      <c r="Z20" s="106"/>
      <c r="AA20" s="132"/>
      <c r="AB20" s="106"/>
      <c r="AC20" s="132"/>
      <c r="AD20" s="106"/>
      <c r="AE20" s="132"/>
      <c r="AF20" s="125"/>
      <c r="AG20" s="127"/>
      <c r="AH20" s="132"/>
      <c r="AI20" s="129"/>
      <c r="AJ20" s="132"/>
      <c r="AK20" s="106"/>
      <c r="AL20" s="132"/>
      <c r="AM20" s="106"/>
      <c r="AN20" s="132"/>
      <c r="AO20" s="106"/>
      <c r="AP20" s="132"/>
      <c r="AQ20" s="125"/>
      <c r="AR20" s="127"/>
      <c r="AS20" s="132"/>
      <c r="AT20" s="129"/>
      <c r="AU20" s="132"/>
      <c r="AV20" s="106"/>
      <c r="AW20" s="132"/>
      <c r="AX20" s="106"/>
      <c r="AY20" s="132"/>
      <c r="AZ20" s="106"/>
      <c r="BA20" s="132"/>
      <c r="BB20" s="125"/>
      <c r="BC20" s="127"/>
      <c r="BD20" s="132"/>
      <c r="BE20" s="129"/>
      <c r="BF20" s="132"/>
      <c r="BG20" s="106"/>
      <c r="BH20" s="132"/>
      <c r="BI20" s="106"/>
      <c r="BJ20" s="132"/>
      <c r="BK20" s="106"/>
      <c r="BL20" s="132"/>
      <c r="BM20" s="125"/>
      <c r="BN20" s="127"/>
      <c r="BO20" s="132"/>
      <c r="BP20" s="129"/>
      <c r="BQ20" s="132"/>
      <c r="BR20" s="106"/>
      <c r="BS20" s="132"/>
      <c r="BT20" s="106"/>
      <c r="BU20" s="132"/>
      <c r="BV20" s="106"/>
      <c r="BW20" s="132"/>
      <c r="BX20" s="125"/>
      <c r="BY20" s="127"/>
    </row>
    <row r="21" spans="2:77" s="7" customFormat="1">
      <c r="B21" s="86"/>
      <c r="C21" s="80"/>
      <c r="D21" s="81"/>
      <c r="E21" s="87"/>
      <c r="F21" s="88"/>
      <c r="G21" s="85"/>
      <c r="H21" s="85"/>
      <c r="I21" s="85"/>
      <c r="J21" s="85"/>
      <c r="K21" s="101"/>
      <c r="L21" s="132"/>
      <c r="M21" s="129"/>
      <c r="N21" s="132"/>
      <c r="O21" s="106"/>
      <c r="P21" s="132"/>
      <c r="Q21" s="106"/>
      <c r="R21" s="132"/>
      <c r="S21" s="106"/>
      <c r="T21" s="132"/>
      <c r="U21" s="125"/>
      <c r="V21" s="127"/>
      <c r="W21" s="132"/>
      <c r="X21" s="129"/>
      <c r="Y21" s="132"/>
      <c r="Z21" s="106"/>
      <c r="AA21" s="132"/>
      <c r="AB21" s="106"/>
      <c r="AC21" s="132"/>
      <c r="AD21" s="106"/>
      <c r="AE21" s="132"/>
      <c r="AF21" s="125"/>
      <c r="AG21" s="127"/>
      <c r="AH21" s="132"/>
      <c r="AI21" s="129"/>
      <c r="AJ21" s="132"/>
      <c r="AK21" s="106"/>
      <c r="AL21" s="132"/>
      <c r="AM21" s="106"/>
      <c r="AN21" s="132"/>
      <c r="AO21" s="106"/>
      <c r="AP21" s="132"/>
      <c r="AQ21" s="125"/>
      <c r="AR21" s="127"/>
      <c r="AS21" s="132"/>
      <c r="AT21" s="129"/>
      <c r="AU21" s="132"/>
      <c r="AV21" s="106"/>
      <c r="AW21" s="132"/>
      <c r="AX21" s="106"/>
      <c r="AY21" s="132"/>
      <c r="AZ21" s="106"/>
      <c r="BA21" s="132"/>
      <c r="BB21" s="125"/>
      <c r="BC21" s="127"/>
      <c r="BD21" s="132"/>
      <c r="BE21" s="129"/>
      <c r="BF21" s="132"/>
      <c r="BG21" s="106"/>
      <c r="BH21" s="132"/>
      <c r="BI21" s="106"/>
      <c r="BJ21" s="132"/>
      <c r="BK21" s="106"/>
      <c r="BL21" s="132"/>
      <c r="BM21" s="125"/>
      <c r="BN21" s="127"/>
      <c r="BO21" s="132"/>
      <c r="BP21" s="129"/>
      <c r="BQ21" s="132"/>
      <c r="BR21" s="106"/>
      <c r="BS21" s="132"/>
      <c r="BT21" s="106"/>
      <c r="BU21" s="132"/>
      <c r="BV21" s="106"/>
      <c r="BW21" s="132"/>
      <c r="BX21" s="125"/>
      <c r="BY21" s="127"/>
    </row>
    <row r="22" spans="2:77" s="7" customFormat="1" ht="15.75" thickBot="1">
      <c r="B22" s="89"/>
      <c r="C22" s="90"/>
      <c r="D22" s="91"/>
      <c r="E22" s="92"/>
      <c r="F22" s="93"/>
      <c r="G22" s="94"/>
      <c r="H22" s="94"/>
      <c r="I22" s="95"/>
      <c r="J22" s="96"/>
      <c r="K22" s="102"/>
      <c r="L22" s="133"/>
      <c r="M22" s="130"/>
      <c r="N22" s="133"/>
      <c r="O22" s="108"/>
      <c r="P22" s="133"/>
      <c r="Q22" s="108"/>
      <c r="R22" s="133"/>
      <c r="S22" s="108"/>
      <c r="T22" s="133"/>
      <c r="U22" s="137"/>
      <c r="V22" s="138"/>
      <c r="W22" s="133"/>
      <c r="X22" s="130"/>
      <c r="Y22" s="133"/>
      <c r="Z22" s="108"/>
      <c r="AA22" s="133"/>
      <c r="AB22" s="108"/>
      <c r="AC22" s="133"/>
      <c r="AD22" s="108"/>
      <c r="AE22" s="133"/>
      <c r="AF22" s="109"/>
      <c r="AG22" s="104"/>
      <c r="AH22" s="133"/>
      <c r="AI22" s="130"/>
      <c r="AJ22" s="133"/>
      <c r="AK22" s="108"/>
      <c r="AL22" s="133"/>
      <c r="AM22" s="108"/>
      <c r="AN22" s="133"/>
      <c r="AO22" s="108"/>
      <c r="AP22" s="133"/>
      <c r="AQ22" s="109"/>
      <c r="AR22" s="104"/>
      <c r="AS22" s="133"/>
      <c r="AT22" s="130"/>
      <c r="AU22" s="133"/>
      <c r="AV22" s="108"/>
      <c r="AW22" s="133"/>
      <c r="AX22" s="108"/>
      <c r="AY22" s="133"/>
      <c r="AZ22" s="108"/>
      <c r="BA22" s="133"/>
      <c r="BB22" s="109"/>
      <c r="BC22" s="104"/>
      <c r="BD22" s="133"/>
      <c r="BE22" s="130"/>
      <c r="BF22" s="133"/>
      <c r="BG22" s="108"/>
      <c r="BH22" s="133"/>
      <c r="BI22" s="108"/>
      <c r="BJ22" s="133"/>
      <c r="BK22" s="108"/>
      <c r="BL22" s="133"/>
      <c r="BM22" s="109"/>
      <c r="BN22" s="104"/>
      <c r="BO22" s="133"/>
      <c r="BP22" s="130"/>
      <c r="BQ22" s="133"/>
      <c r="BR22" s="108"/>
      <c r="BS22" s="133"/>
      <c r="BT22" s="108"/>
      <c r="BU22" s="133"/>
      <c r="BV22" s="108"/>
      <c r="BW22" s="133"/>
      <c r="BX22" s="109"/>
      <c r="BY22" s="104"/>
    </row>
    <row r="23" spans="2:77" s="113" customFormat="1" ht="15.75" thickBot="1">
      <c r="L23" s="134">
        <f>SUM(L9:L22)</f>
        <v>1</v>
      </c>
      <c r="M23" s="135">
        <f>SUM(M9:M22)</f>
        <v>45000</v>
      </c>
      <c r="N23" s="134">
        <f>SUM(N9:N22)</f>
        <v>1</v>
      </c>
      <c r="O23" s="135">
        <f>SUM(O9:O22)</f>
        <v>45000</v>
      </c>
      <c r="P23" s="134">
        <v>1</v>
      </c>
      <c r="Q23" s="135">
        <f>SUM(Q9:Q22)</f>
        <v>50000</v>
      </c>
      <c r="R23" s="134">
        <v>1</v>
      </c>
      <c r="S23" s="135">
        <f>SUM(S9:S22)</f>
        <v>50000</v>
      </c>
      <c r="T23" s="134">
        <f>SUM(T9:T22)</f>
        <v>4</v>
      </c>
      <c r="U23" s="136">
        <f t="shared" ref="U23" si="1">SUM(U9:U22)</f>
        <v>190000</v>
      </c>
      <c r="V23" s="139">
        <f>IFERROR(L23/T23,0)</f>
        <v>0.25</v>
      </c>
      <c r="W23" s="134">
        <f t="shared" ref="W23:AE23" si="2">SUM(W9:W22)</f>
        <v>1</v>
      </c>
      <c r="X23" s="135">
        <f t="shared" si="2"/>
        <v>45000</v>
      </c>
      <c r="Y23" s="134">
        <f t="shared" si="2"/>
        <v>1</v>
      </c>
      <c r="Z23" s="135">
        <f t="shared" si="2"/>
        <v>45000</v>
      </c>
      <c r="AA23" s="134">
        <f t="shared" si="2"/>
        <v>1</v>
      </c>
      <c r="AB23" s="135">
        <f t="shared" si="2"/>
        <v>50000</v>
      </c>
      <c r="AC23" s="134">
        <f t="shared" si="2"/>
        <v>1</v>
      </c>
      <c r="AD23" s="135">
        <f t="shared" si="2"/>
        <v>50000</v>
      </c>
      <c r="AE23" s="134">
        <f t="shared" si="2"/>
        <v>4</v>
      </c>
      <c r="AF23" s="136">
        <f t="shared" ref="AF23" si="3">SUM(AF9:AF22)</f>
        <v>190000</v>
      </c>
      <c r="AG23" s="139">
        <f>IFERROR(W23/AE23,0)</f>
        <v>0.25</v>
      </c>
      <c r="AH23" s="134">
        <f t="shared" ref="AH23:AP23" si="4">SUM(AH9:AH22)</f>
        <v>1</v>
      </c>
      <c r="AI23" s="135">
        <f t="shared" si="4"/>
        <v>45000</v>
      </c>
      <c r="AJ23" s="134">
        <f t="shared" si="4"/>
        <v>1</v>
      </c>
      <c r="AK23" s="135">
        <f t="shared" si="4"/>
        <v>45000</v>
      </c>
      <c r="AL23" s="134">
        <f t="shared" si="4"/>
        <v>1</v>
      </c>
      <c r="AM23" s="135">
        <f t="shared" si="4"/>
        <v>50000</v>
      </c>
      <c r="AN23" s="134">
        <f t="shared" si="4"/>
        <v>1</v>
      </c>
      <c r="AO23" s="135">
        <f t="shared" si="4"/>
        <v>50000</v>
      </c>
      <c r="AP23" s="134">
        <f t="shared" si="4"/>
        <v>4</v>
      </c>
      <c r="AQ23" s="136">
        <f t="shared" ref="AQ23" si="5">SUM(AQ9:AQ22)</f>
        <v>190000</v>
      </c>
      <c r="AR23" s="139">
        <f>IFERROR(AH23/AP23,0)</f>
        <v>0.25</v>
      </c>
      <c r="AS23" s="134">
        <f t="shared" ref="AS23:BA23" si="6">SUM(AS9:AS22)</f>
        <v>1</v>
      </c>
      <c r="AT23" s="135">
        <f t="shared" si="6"/>
        <v>45000</v>
      </c>
      <c r="AU23" s="134">
        <f t="shared" si="6"/>
        <v>1</v>
      </c>
      <c r="AV23" s="135">
        <f t="shared" si="6"/>
        <v>45000</v>
      </c>
      <c r="AW23" s="134">
        <f t="shared" si="6"/>
        <v>1</v>
      </c>
      <c r="AX23" s="135">
        <f t="shared" si="6"/>
        <v>50000</v>
      </c>
      <c r="AY23" s="134">
        <f t="shared" si="6"/>
        <v>1</v>
      </c>
      <c r="AZ23" s="135">
        <f t="shared" si="6"/>
        <v>50000</v>
      </c>
      <c r="BA23" s="134">
        <f t="shared" si="6"/>
        <v>4</v>
      </c>
      <c r="BB23" s="136">
        <f t="shared" ref="BB23" si="7">SUM(BB9:BB22)</f>
        <v>190000</v>
      </c>
      <c r="BC23" s="139">
        <f>IFERROR(AS23/BA23,0)</f>
        <v>0.25</v>
      </c>
      <c r="BD23" s="134">
        <f t="shared" ref="BD23:BL23" si="8">SUM(BD9:BD22)</f>
        <v>1</v>
      </c>
      <c r="BE23" s="135">
        <f t="shared" si="8"/>
        <v>45000</v>
      </c>
      <c r="BF23" s="134">
        <f t="shared" si="8"/>
        <v>1</v>
      </c>
      <c r="BG23" s="135">
        <f t="shared" si="8"/>
        <v>45000</v>
      </c>
      <c r="BH23" s="134">
        <f t="shared" si="8"/>
        <v>1</v>
      </c>
      <c r="BI23" s="135">
        <f t="shared" si="8"/>
        <v>50000</v>
      </c>
      <c r="BJ23" s="134">
        <f t="shared" si="8"/>
        <v>1</v>
      </c>
      <c r="BK23" s="135">
        <f t="shared" si="8"/>
        <v>50000</v>
      </c>
      <c r="BL23" s="134">
        <f t="shared" si="8"/>
        <v>4</v>
      </c>
      <c r="BM23" s="136">
        <f t="shared" ref="BM23" si="9">SUM(BM9:BM22)</f>
        <v>190000</v>
      </c>
      <c r="BN23" s="139">
        <f>IFERROR(BD23/BL23,0)</f>
        <v>0.25</v>
      </c>
      <c r="BO23" s="134">
        <f t="shared" ref="BO23:BX23" si="10">SUM(BO9:BO22)</f>
        <v>5</v>
      </c>
      <c r="BP23" s="135">
        <f t="shared" si="10"/>
        <v>225000</v>
      </c>
      <c r="BQ23" s="134">
        <f t="shared" si="10"/>
        <v>5</v>
      </c>
      <c r="BR23" s="135">
        <f t="shared" si="10"/>
        <v>225000</v>
      </c>
      <c r="BS23" s="134">
        <f t="shared" si="10"/>
        <v>5</v>
      </c>
      <c r="BT23" s="135">
        <f t="shared" si="10"/>
        <v>250000</v>
      </c>
      <c r="BU23" s="134">
        <f t="shared" si="10"/>
        <v>5</v>
      </c>
      <c r="BV23" s="135">
        <f t="shared" si="10"/>
        <v>250000</v>
      </c>
      <c r="BW23" s="134">
        <f t="shared" si="10"/>
        <v>20</v>
      </c>
      <c r="BX23" s="136">
        <f t="shared" si="10"/>
        <v>950000</v>
      </c>
      <c r="BY23" s="139">
        <f>IFERROR(BO23/BW23,0)</f>
        <v>0.25</v>
      </c>
    </row>
    <row r="24" spans="2:77" ht="15.75" thickBot="1"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2:77" ht="15.75" thickBot="1">
      <c r="B25" s="110" t="s">
        <v>87</v>
      </c>
      <c r="C25" s="111"/>
      <c r="D25" s="1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77" ht="15.75" thickBot="1">
      <c r="B26" s="110" t="s">
        <v>88</v>
      </c>
      <c r="C26" s="111"/>
      <c r="D26" s="1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77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77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2:77" ht="15.75" thickBo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77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BS30" s="105"/>
    </row>
    <row r="31" spans="2:77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77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6:27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6:27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6:27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6:27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6:27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6:27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6:27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6:27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6:27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6:27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6:27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6:27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6:27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6:27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6:27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6:27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6:27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6:27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6:27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6:27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6:27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6:27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6:27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6:27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6:27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6:27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6:27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6:27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6:27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6:27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6:27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6:27" ht="15" hidden="1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6:27" ht="15" hidden="1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6:27" ht="15" hidden="1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6:27" ht="15" hidden="1" customHeight="1"/>
    <row r="68" spans="6:27" ht="15.75" hidden="1" customHeight="1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 t="s">
        <v>1</v>
      </c>
      <c r="T68" s="3"/>
      <c r="U68" s="3" t="s">
        <v>2</v>
      </c>
      <c r="V68" s="3"/>
      <c r="W68" s="3"/>
      <c r="X68" s="3"/>
      <c r="Y68" s="3"/>
      <c r="Z68" s="3"/>
      <c r="AA68" s="3"/>
    </row>
    <row r="69" spans="6:27" ht="15" hidden="1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6:27" ht="15" hidden="1" customHeight="1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6:27" ht="15" hidden="1" customHeight="1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>
        <v>115000</v>
      </c>
      <c r="T71" s="2"/>
    </row>
    <row r="72" spans="6:27" ht="15" hidden="1" customHeight="1">
      <c r="U72" s="1">
        <v>53000</v>
      </c>
    </row>
    <row r="73" spans="6:27" ht="15" hidden="1" customHeight="1">
      <c r="U73" s="4" t="e">
        <f>+#REF!</f>
        <v>#REF!</v>
      </c>
    </row>
    <row r="74" spans="6:27" ht="15" hidden="1" customHeight="1">
      <c r="U74" s="4" t="e">
        <f>+#REF!</f>
        <v>#REF!</v>
      </c>
    </row>
    <row r="75" spans="6:27" ht="15" hidden="1" customHeight="1"/>
    <row r="76" spans="6:27" ht="15" hidden="1" customHeight="1"/>
    <row r="77" spans="6:27" ht="15" hidden="1" customHeight="1"/>
    <row r="78" spans="6:27" ht="15" hidden="1" customHeight="1"/>
  </sheetData>
  <mergeCells count="77">
    <mergeCell ref="B1:BY1"/>
    <mergeCell ref="B2:BY2"/>
    <mergeCell ref="K7:K8"/>
    <mergeCell ref="BU7:BU8"/>
    <mergeCell ref="BV7:BV8"/>
    <mergeCell ref="BW7:BW8"/>
    <mergeCell ref="BX7:BX8"/>
    <mergeCell ref="BY7:BY8"/>
    <mergeCell ref="BB7:BB8"/>
    <mergeCell ref="BC7:BC8"/>
    <mergeCell ref="BE7:BE8"/>
    <mergeCell ref="BQ7:BQ8"/>
    <mergeCell ref="BJ7:BJ8"/>
    <mergeCell ref="BK7:BK8"/>
    <mergeCell ref="BA7:BA8"/>
    <mergeCell ref="W7:W8"/>
    <mergeCell ref="X7:X8"/>
    <mergeCell ref="AV7:AV8"/>
    <mergeCell ref="AS7:AS8"/>
    <mergeCell ref="AT7:AT8"/>
    <mergeCell ref="AQ7:AQ8"/>
    <mergeCell ref="AR7:AR8"/>
    <mergeCell ref="S7:S8"/>
    <mergeCell ref="T7:T8"/>
    <mergeCell ref="U7:U8"/>
    <mergeCell ref="V7:V8"/>
    <mergeCell ref="P7:P8"/>
    <mergeCell ref="Q7:Q8"/>
    <mergeCell ref="C4:E4"/>
    <mergeCell ref="F7:J7"/>
    <mergeCell ref="L7:L8"/>
    <mergeCell ref="M7:M8"/>
    <mergeCell ref="R7:R8"/>
    <mergeCell ref="AA7:AA8"/>
    <mergeCell ref="AB7:AB8"/>
    <mergeCell ref="BO7:BO8"/>
    <mergeCell ref="BP7:BP8"/>
    <mergeCell ref="BS7:BS8"/>
    <mergeCell ref="BM7:BM8"/>
    <mergeCell ref="BN7:BN8"/>
    <mergeCell ref="AX7:AX8"/>
    <mergeCell ref="AY7:AY8"/>
    <mergeCell ref="AZ7:AZ8"/>
    <mergeCell ref="AW7:AW8"/>
    <mergeCell ref="BR7:BR8"/>
    <mergeCell ref="BT7:BT8"/>
    <mergeCell ref="AC7:AC8"/>
    <mergeCell ref="AD7:AD8"/>
    <mergeCell ref="AE7:AE8"/>
    <mergeCell ref="AF7:AF8"/>
    <mergeCell ref="AG7:AG8"/>
    <mergeCell ref="AP7:AP8"/>
    <mergeCell ref="AM7:AM8"/>
    <mergeCell ref="AH7:AH8"/>
    <mergeCell ref="AI7:AI8"/>
    <mergeCell ref="AL7:AL8"/>
    <mergeCell ref="AN7:AN8"/>
    <mergeCell ref="AO7:AO8"/>
    <mergeCell ref="BH7:BH8"/>
    <mergeCell ref="BI7:BI8"/>
    <mergeCell ref="BL7:BL8"/>
    <mergeCell ref="BO6:BY6"/>
    <mergeCell ref="BD6:BN6"/>
    <mergeCell ref="N7:N8"/>
    <mergeCell ref="O7:O8"/>
    <mergeCell ref="Y7:Y8"/>
    <mergeCell ref="Z7:Z8"/>
    <mergeCell ref="L6:V6"/>
    <mergeCell ref="W6:AG6"/>
    <mergeCell ref="AJ7:AJ8"/>
    <mergeCell ref="AK7:AK8"/>
    <mergeCell ref="AH6:AR6"/>
    <mergeCell ref="AU7:AU8"/>
    <mergeCell ref="AS6:BC6"/>
    <mergeCell ref="BF7:BF8"/>
    <mergeCell ref="BG7:BG8"/>
    <mergeCell ref="BD7:BD8"/>
  </mergeCells>
  <phoneticPr fontId="27" type="noConversion"/>
  <pageMargins left="0.17" right="0.19" top="0.17" bottom="0.42" header="0.17" footer="0.17"/>
  <pageSetup paperSize="17" scale="78" orientation="landscape" r:id="rId1"/>
  <headerFooter>
    <oddFooter>&amp;Z&amp;F</oddFooter>
  </headerFooter>
  <ignoredErrors>
    <ignoredError sqref="V23 AG23 BC23 BN23 A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workbookViewId="0">
      <selection activeCell="F19" sqref="F19"/>
    </sheetView>
  </sheetViews>
  <sheetFormatPr defaultRowHeight="12.75"/>
  <cols>
    <col min="1" max="1" width="32" style="9" bestFit="1" customWidth="1"/>
    <col min="2" max="2" width="12.140625" style="9" hidden="1" customWidth="1"/>
    <col min="3" max="3" width="15.140625" style="9" bestFit="1" customWidth="1"/>
    <col min="4" max="4" width="3.42578125" style="9" customWidth="1"/>
    <col min="5" max="5" width="17.28515625" style="9" customWidth="1"/>
    <col min="6" max="6" width="32" style="9" bestFit="1" customWidth="1"/>
    <col min="7" max="7" width="13.140625" style="9" bestFit="1" customWidth="1"/>
    <col min="8" max="8" width="14" style="9" bestFit="1" customWidth="1"/>
    <col min="9" max="9" width="12.28515625" style="9" bestFit="1" customWidth="1"/>
    <col min="10" max="11" width="12.5703125" style="9" bestFit="1" customWidth="1"/>
    <col min="12" max="14" width="11.5703125" style="9" bestFit="1" customWidth="1"/>
    <col min="15" max="15" width="9.140625" style="9"/>
    <col min="16" max="16" width="12.28515625" style="9" bestFit="1" customWidth="1"/>
    <col min="17" max="255" width="9.140625" style="9"/>
    <col min="256" max="256" width="32" style="9" bestFit="1" customWidth="1"/>
    <col min="257" max="257" width="0" style="9" hidden="1" customWidth="1"/>
    <col min="258" max="258" width="15.140625" style="9" bestFit="1" customWidth="1"/>
    <col min="259" max="260" width="9.140625" style="9"/>
    <col min="261" max="261" width="12.85546875" style="9" bestFit="1" customWidth="1"/>
    <col min="262" max="262" width="11.5703125" style="9" bestFit="1" customWidth="1"/>
    <col min="263" max="263" width="14" style="9" bestFit="1" customWidth="1"/>
    <col min="264" max="264" width="11.5703125" style="9" bestFit="1" customWidth="1"/>
    <col min="265" max="266" width="12.5703125" style="9" bestFit="1" customWidth="1"/>
    <col min="267" max="270" width="11.5703125" style="9" bestFit="1" customWidth="1"/>
    <col min="271" max="511" width="9.140625" style="9"/>
    <col min="512" max="512" width="32" style="9" bestFit="1" customWidth="1"/>
    <col min="513" max="513" width="0" style="9" hidden="1" customWidth="1"/>
    <col min="514" max="514" width="15.140625" style="9" bestFit="1" customWidth="1"/>
    <col min="515" max="516" width="9.140625" style="9"/>
    <col min="517" max="517" width="12.85546875" style="9" bestFit="1" customWidth="1"/>
    <col min="518" max="518" width="11.5703125" style="9" bestFit="1" customWidth="1"/>
    <col min="519" max="519" width="14" style="9" bestFit="1" customWidth="1"/>
    <col min="520" max="520" width="11.5703125" style="9" bestFit="1" customWidth="1"/>
    <col min="521" max="522" width="12.5703125" style="9" bestFit="1" customWidth="1"/>
    <col min="523" max="526" width="11.5703125" style="9" bestFit="1" customWidth="1"/>
    <col min="527" max="767" width="9.140625" style="9"/>
    <col min="768" max="768" width="32" style="9" bestFit="1" customWidth="1"/>
    <col min="769" max="769" width="0" style="9" hidden="1" customWidth="1"/>
    <col min="770" max="770" width="15.140625" style="9" bestFit="1" customWidth="1"/>
    <col min="771" max="772" width="9.140625" style="9"/>
    <col min="773" max="773" width="12.85546875" style="9" bestFit="1" customWidth="1"/>
    <col min="774" max="774" width="11.5703125" style="9" bestFit="1" customWidth="1"/>
    <col min="775" max="775" width="14" style="9" bestFit="1" customWidth="1"/>
    <col min="776" max="776" width="11.5703125" style="9" bestFit="1" customWidth="1"/>
    <col min="777" max="778" width="12.5703125" style="9" bestFit="1" customWidth="1"/>
    <col min="779" max="782" width="11.5703125" style="9" bestFit="1" customWidth="1"/>
    <col min="783" max="1023" width="9.140625" style="9"/>
    <col min="1024" max="1024" width="32" style="9" bestFit="1" customWidth="1"/>
    <col min="1025" max="1025" width="0" style="9" hidden="1" customWidth="1"/>
    <col min="1026" max="1026" width="15.140625" style="9" bestFit="1" customWidth="1"/>
    <col min="1027" max="1028" width="9.140625" style="9"/>
    <col min="1029" max="1029" width="12.85546875" style="9" bestFit="1" customWidth="1"/>
    <col min="1030" max="1030" width="11.5703125" style="9" bestFit="1" customWidth="1"/>
    <col min="1031" max="1031" width="14" style="9" bestFit="1" customWidth="1"/>
    <col min="1032" max="1032" width="11.5703125" style="9" bestFit="1" customWidth="1"/>
    <col min="1033" max="1034" width="12.5703125" style="9" bestFit="1" customWidth="1"/>
    <col min="1035" max="1038" width="11.5703125" style="9" bestFit="1" customWidth="1"/>
    <col min="1039" max="1279" width="9.140625" style="9"/>
    <col min="1280" max="1280" width="32" style="9" bestFit="1" customWidth="1"/>
    <col min="1281" max="1281" width="0" style="9" hidden="1" customWidth="1"/>
    <col min="1282" max="1282" width="15.140625" style="9" bestFit="1" customWidth="1"/>
    <col min="1283" max="1284" width="9.140625" style="9"/>
    <col min="1285" max="1285" width="12.85546875" style="9" bestFit="1" customWidth="1"/>
    <col min="1286" max="1286" width="11.5703125" style="9" bestFit="1" customWidth="1"/>
    <col min="1287" max="1287" width="14" style="9" bestFit="1" customWidth="1"/>
    <col min="1288" max="1288" width="11.5703125" style="9" bestFit="1" customWidth="1"/>
    <col min="1289" max="1290" width="12.5703125" style="9" bestFit="1" customWidth="1"/>
    <col min="1291" max="1294" width="11.5703125" style="9" bestFit="1" customWidth="1"/>
    <col min="1295" max="1535" width="9.140625" style="9"/>
    <col min="1536" max="1536" width="32" style="9" bestFit="1" customWidth="1"/>
    <col min="1537" max="1537" width="0" style="9" hidden="1" customWidth="1"/>
    <col min="1538" max="1538" width="15.140625" style="9" bestFit="1" customWidth="1"/>
    <col min="1539" max="1540" width="9.140625" style="9"/>
    <col min="1541" max="1541" width="12.85546875" style="9" bestFit="1" customWidth="1"/>
    <col min="1542" max="1542" width="11.5703125" style="9" bestFit="1" customWidth="1"/>
    <col min="1543" max="1543" width="14" style="9" bestFit="1" customWidth="1"/>
    <col min="1544" max="1544" width="11.5703125" style="9" bestFit="1" customWidth="1"/>
    <col min="1545" max="1546" width="12.5703125" style="9" bestFit="1" customWidth="1"/>
    <col min="1547" max="1550" width="11.5703125" style="9" bestFit="1" customWidth="1"/>
    <col min="1551" max="1791" width="9.140625" style="9"/>
    <col min="1792" max="1792" width="32" style="9" bestFit="1" customWidth="1"/>
    <col min="1793" max="1793" width="0" style="9" hidden="1" customWidth="1"/>
    <col min="1794" max="1794" width="15.140625" style="9" bestFit="1" customWidth="1"/>
    <col min="1795" max="1796" width="9.140625" style="9"/>
    <col min="1797" max="1797" width="12.85546875" style="9" bestFit="1" customWidth="1"/>
    <col min="1798" max="1798" width="11.5703125" style="9" bestFit="1" customWidth="1"/>
    <col min="1799" max="1799" width="14" style="9" bestFit="1" customWidth="1"/>
    <col min="1800" max="1800" width="11.5703125" style="9" bestFit="1" customWidth="1"/>
    <col min="1801" max="1802" width="12.5703125" style="9" bestFit="1" customWidth="1"/>
    <col min="1803" max="1806" width="11.5703125" style="9" bestFit="1" customWidth="1"/>
    <col min="1807" max="2047" width="9.140625" style="9"/>
    <col min="2048" max="2048" width="32" style="9" bestFit="1" customWidth="1"/>
    <col min="2049" max="2049" width="0" style="9" hidden="1" customWidth="1"/>
    <col min="2050" max="2050" width="15.140625" style="9" bestFit="1" customWidth="1"/>
    <col min="2051" max="2052" width="9.140625" style="9"/>
    <col min="2053" max="2053" width="12.85546875" style="9" bestFit="1" customWidth="1"/>
    <col min="2054" max="2054" width="11.5703125" style="9" bestFit="1" customWidth="1"/>
    <col min="2055" max="2055" width="14" style="9" bestFit="1" customWidth="1"/>
    <col min="2056" max="2056" width="11.5703125" style="9" bestFit="1" customWidth="1"/>
    <col min="2057" max="2058" width="12.5703125" style="9" bestFit="1" customWidth="1"/>
    <col min="2059" max="2062" width="11.5703125" style="9" bestFit="1" customWidth="1"/>
    <col min="2063" max="2303" width="9.140625" style="9"/>
    <col min="2304" max="2304" width="32" style="9" bestFit="1" customWidth="1"/>
    <col min="2305" max="2305" width="0" style="9" hidden="1" customWidth="1"/>
    <col min="2306" max="2306" width="15.140625" style="9" bestFit="1" customWidth="1"/>
    <col min="2307" max="2308" width="9.140625" style="9"/>
    <col min="2309" max="2309" width="12.85546875" style="9" bestFit="1" customWidth="1"/>
    <col min="2310" max="2310" width="11.5703125" style="9" bestFit="1" customWidth="1"/>
    <col min="2311" max="2311" width="14" style="9" bestFit="1" customWidth="1"/>
    <col min="2312" max="2312" width="11.5703125" style="9" bestFit="1" customWidth="1"/>
    <col min="2313" max="2314" width="12.5703125" style="9" bestFit="1" customWidth="1"/>
    <col min="2315" max="2318" width="11.5703125" style="9" bestFit="1" customWidth="1"/>
    <col min="2319" max="2559" width="9.140625" style="9"/>
    <col min="2560" max="2560" width="32" style="9" bestFit="1" customWidth="1"/>
    <col min="2561" max="2561" width="0" style="9" hidden="1" customWidth="1"/>
    <col min="2562" max="2562" width="15.140625" style="9" bestFit="1" customWidth="1"/>
    <col min="2563" max="2564" width="9.140625" style="9"/>
    <col min="2565" max="2565" width="12.85546875" style="9" bestFit="1" customWidth="1"/>
    <col min="2566" max="2566" width="11.5703125" style="9" bestFit="1" customWidth="1"/>
    <col min="2567" max="2567" width="14" style="9" bestFit="1" customWidth="1"/>
    <col min="2568" max="2568" width="11.5703125" style="9" bestFit="1" customWidth="1"/>
    <col min="2569" max="2570" width="12.5703125" style="9" bestFit="1" customWidth="1"/>
    <col min="2571" max="2574" width="11.5703125" style="9" bestFit="1" customWidth="1"/>
    <col min="2575" max="2815" width="9.140625" style="9"/>
    <col min="2816" max="2816" width="32" style="9" bestFit="1" customWidth="1"/>
    <col min="2817" max="2817" width="0" style="9" hidden="1" customWidth="1"/>
    <col min="2818" max="2818" width="15.140625" style="9" bestFit="1" customWidth="1"/>
    <col min="2819" max="2820" width="9.140625" style="9"/>
    <col min="2821" max="2821" width="12.85546875" style="9" bestFit="1" customWidth="1"/>
    <col min="2822" max="2822" width="11.5703125" style="9" bestFit="1" customWidth="1"/>
    <col min="2823" max="2823" width="14" style="9" bestFit="1" customWidth="1"/>
    <col min="2824" max="2824" width="11.5703125" style="9" bestFit="1" customWidth="1"/>
    <col min="2825" max="2826" width="12.5703125" style="9" bestFit="1" customWidth="1"/>
    <col min="2827" max="2830" width="11.5703125" style="9" bestFit="1" customWidth="1"/>
    <col min="2831" max="3071" width="9.140625" style="9"/>
    <col min="3072" max="3072" width="32" style="9" bestFit="1" customWidth="1"/>
    <col min="3073" max="3073" width="0" style="9" hidden="1" customWidth="1"/>
    <col min="3074" max="3074" width="15.140625" style="9" bestFit="1" customWidth="1"/>
    <col min="3075" max="3076" width="9.140625" style="9"/>
    <col min="3077" max="3077" width="12.85546875" style="9" bestFit="1" customWidth="1"/>
    <col min="3078" max="3078" width="11.5703125" style="9" bestFit="1" customWidth="1"/>
    <col min="3079" max="3079" width="14" style="9" bestFit="1" customWidth="1"/>
    <col min="3080" max="3080" width="11.5703125" style="9" bestFit="1" customWidth="1"/>
    <col min="3081" max="3082" width="12.5703125" style="9" bestFit="1" customWidth="1"/>
    <col min="3083" max="3086" width="11.5703125" style="9" bestFit="1" customWidth="1"/>
    <col min="3087" max="3327" width="9.140625" style="9"/>
    <col min="3328" max="3328" width="32" style="9" bestFit="1" customWidth="1"/>
    <col min="3329" max="3329" width="0" style="9" hidden="1" customWidth="1"/>
    <col min="3330" max="3330" width="15.140625" style="9" bestFit="1" customWidth="1"/>
    <col min="3331" max="3332" width="9.140625" style="9"/>
    <col min="3333" max="3333" width="12.85546875" style="9" bestFit="1" customWidth="1"/>
    <col min="3334" max="3334" width="11.5703125" style="9" bestFit="1" customWidth="1"/>
    <col min="3335" max="3335" width="14" style="9" bestFit="1" customWidth="1"/>
    <col min="3336" max="3336" width="11.5703125" style="9" bestFit="1" customWidth="1"/>
    <col min="3337" max="3338" width="12.5703125" style="9" bestFit="1" customWidth="1"/>
    <col min="3339" max="3342" width="11.5703125" style="9" bestFit="1" customWidth="1"/>
    <col min="3343" max="3583" width="9.140625" style="9"/>
    <col min="3584" max="3584" width="32" style="9" bestFit="1" customWidth="1"/>
    <col min="3585" max="3585" width="0" style="9" hidden="1" customWidth="1"/>
    <col min="3586" max="3586" width="15.140625" style="9" bestFit="1" customWidth="1"/>
    <col min="3587" max="3588" width="9.140625" style="9"/>
    <col min="3589" max="3589" width="12.85546875" style="9" bestFit="1" customWidth="1"/>
    <col min="3590" max="3590" width="11.5703125" style="9" bestFit="1" customWidth="1"/>
    <col min="3591" max="3591" width="14" style="9" bestFit="1" customWidth="1"/>
    <col min="3592" max="3592" width="11.5703125" style="9" bestFit="1" customWidth="1"/>
    <col min="3593" max="3594" width="12.5703125" style="9" bestFit="1" customWidth="1"/>
    <col min="3595" max="3598" width="11.5703125" style="9" bestFit="1" customWidth="1"/>
    <col min="3599" max="3839" width="9.140625" style="9"/>
    <col min="3840" max="3840" width="32" style="9" bestFit="1" customWidth="1"/>
    <col min="3841" max="3841" width="0" style="9" hidden="1" customWidth="1"/>
    <col min="3842" max="3842" width="15.140625" style="9" bestFit="1" customWidth="1"/>
    <col min="3843" max="3844" width="9.140625" style="9"/>
    <col min="3845" max="3845" width="12.85546875" style="9" bestFit="1" customWidth="1"/>
    <col min="3846" max="3846" width="11.5703125" style="9" bestFit="1" customWidth="1"/>
    <col min="3847" max="3847" width="14" style="9" bestFit="1" customWidth="1"/>
    <col min="3848" max="3848" width="11.5703125" style="9" bestFit="1" customWidth="1"/>
    <col min="3849" max="3850" width="12.5703125" style="9" bestFit="1" customWidth="1"/>
    <col min="3851" max="3854" width="11.5703125" style="9" bestFit="1" customWidth="1"/>
    <col min="3855" max="4095" width="9.140625" style="9"/>
    <col min="4096" max="4096" width="32" style="9" bestFit="1" customWidth="1"/>
    <col min="4097" max="4097" width="0" style="9" hidden="1" customWidth="1"/>
    <col min="4098" max="4098" width="15.140625" style="9" bestFit="1" customWidth="1"/>
    <col min="4099" max="4100" width="9.140625" style="9"/>
    <col min="4101" max="4101" width="12.85546875" style="9" bestFit="1" customWidth="1"/>
    <col min="4102" max="4102" width="11.5703125" style="9" bestFit="1" customWidth="1"/>
    <col min="4103" max="4103" width="14" style="9" bestFit="1" customWidth="1"/>
    <col min="4104" max="4104" width="11.5703125" style="9" bestFit="1" customWidth="1"/>
    <col min="4105" max="4106" width="12.5703125" style="9" bestFit="1" customWidth="1"/>
    <col min="4107" max="4110" width="11.5703125" style="9" bestFit="1" customWidth="1"/>
    <col min="4111" max="4351" width="9.140625" style="9"/>
    <col min="4352" max="4352" width="32" style="9" bestFit="1" customWidth="1"/>
    <col min="4353" max="4353" width="0" style="9" hidden="1" customWidth="1"/>
    <col min="4354" max="4354" width="15.140625" style="9" bestFit="1" customWidth="1"/>
    <col min="4355" max="4356" width="9.140625" style="9"/>
    <col min="4357" max="4357" width="12.85546875" style="9" bestFit="1" customWidth="1"/>
    <col min="4358" max="4358" width="11.5703125" style="9" bestFit="1" customWidth="1"/>
    <col min="4359" max="4359" width="14" style="9" bestFit="1" customWidth="1"/>
    <col min="4360" max="4360" width="11.5703125" style="9" bestFit="1" customWidth="1"/>
    <col min="4361" max="4362" width="12.5703125" style="9" bestFit="1" customWidth="1"/>
    <col min="4363" max="4366" width="11.5703125" style="9" bestFit="1" customWidth="1"/>
    <col min="4367" max="4607" width="9.140625" style="9"/>
    <col min="4608" max="4608" width="32" style="9" bestFit="1" customWidth="1"/>
    <col min="4609" max="4609" width="0" style="9" hidden="1" customWidth="1"/>
    <col min="4610" max="4610" width="15.140625" style="9" bestFit="1" customWidth="1"/>
    <col min="4611" max="4612" width="9.140625" style="9"/>
    <col min="4613" max="4613" width="12.85546875" style="9" bestFit="1" customWidth="1"/>
    <col min="4614" max="4614" width="11.5703125" style="9" bestFit="1" customWidth="1"/>
    <col min="4615" max="4615" width="14" style="9" bestFit="1" customWidth="1"/>
    <col min="4616" max="4616" width="11.5703125" style="9" bestFit="1" customWidth="1"/>
    <col min="4617" max="4618" width="12.5703125" style="9" bestFit="1" customWidth="1"/>
    <col min="4619" max="4622" width="11.5703125" style="9" bestFit="1" customWidth="1"/>
    <col min="4623" max="4863" width="9.140625" style="9"/>
    <col min="4864" max="4864" width="32" style="9" bestFit="1" customWidth="1"/>
    <col min="4865" max="4865" width="0" style="9" hidden="1" customWidth="1"/>
    <col min="4866" max="4866" width="15.140625" style="9" bestFit="1" customWidth="1"/>
    <col min="4867" max="4868" width="9.140625" style="9"/>
    <col min="4869" max="4869" width="12.85546875" style="9" bestFit="1" customWidth="1"/>
    <col min="4870" max="4870" width="11.5703125" style="9" bestFit="1" customWidth="1"/>
    <col min="4871" max="4871" width="14" style="9" bestFit="1" customWidth="1"/>
    <col min="4872" max="4872" width="11.5703125" style="9" bestFit="1" customWidth="1"/>
    <col min="4873" max="4874" width="12.5703125" style="9" bestFit="1" customWidth="1"/>
    <col min="4875" max="4878" width="11.5703125" style="9" bestFit="1" customWidth="1"/>
    <col min="4879" max="5119" width="9.140625" style="9"/>
    <col min="5120" max="5120" width="32" style="9" bestFit="1" customWidth="1"/>
    <col min="5121" max="5121" width="0" style="9" hidden="1" customWidth="1"/>
    <col min="5122" max="5122" width="15.140625" style="9" bestFit="1" customWidth="1"/>
    <col min="5123" max="5124" width="9.140625" style="9"/>
    <col min="5125" max="5125" width="12.85546875" style="9" bestFit="1" customWidth="1"/>
    <col min="5126" max="5126" width="11.5703125" style="9" bestFit="1" customWidth="1"/>
    <col min="5127" max="5127" width="14" style="9" bestFit="1" customWidth="1"/>
    <col min="5128" max="5128" width="11.5703125" style="9" bestFit="1" customWidth="1"/>
    <col min="5129" max="5130" width="12.5703125" style="9" bestFit="1" customWidth="1"/>
    <col min="5131" max="5134" width="11.5703125" style="9" bestFit="1" customWidth="1"/>
    <col min="5135" max="5375" width="9.140625" style="9"/>
    <col min="5376" max="5376" width="32" style="9" bestFit="1" customWidth="1"/>
    <col min="5377" max="5377" width="0" style="9" hidden="1" customWidth="1"/>
    <col min="5378" max="5378" width="15.140625" style="9" bestFit="1" customWidth="1"/>
    <col min="5379" max="5380" width="9.140625" style="9"/>
    <col min="5381" max="5381" width="12.85546875" style="9" bestFit="1" customWidth="1"/>
    <col min="5382" max="5382" width="11.5703125" style="9" bestFit="1" customWidth="1"/>
    <col min="5383" max="5383" width="14" style="9" bestFit="1" customWidth="1"/>
    <col min="5384" max="5384" width="11.5703125" style="9" bestFit="1" customWidth="1"/>
    <col min="5385" max="5386" width="12.5703125" style="9" bestFit="1" customWidth="1"/>
    <col min="5387" max="5390" width="11.5703125" style="9" bestFit="1" customWidth="1"/>
    <col min="5391" max="5631" width="9.140625" style="9"/>
    <col min="5632" max="5632" width="32" style="9" bestFit="1" customWidth="1"/>
    <col min="5633" max="5633" width="0" style="9" hidden="1" customWidth="1"/>
    <col min="5634" max="5634" width="15.140625" style="9" bestFit="1" customWidth="1"/>
    <col min="5635" max="5636" width="9.140625" style="9"/>
    <col min="5637" max="5637" width="12.85546875" style="9" bestFit="1" customWidth="1"/>
    <col min="5638" max="5638" width="11.5703125" style="9" bestFit="1" customWidth="1"/>
    <col min="5639" max="5639" width="14" style="9" bestFit="1" customWidth="1"/>
    <col min="5640" max="5640" width="11.5703125" style="9" bestFit="1" customWidth="1"/>
    <col min="5641" max="5642" width="12.5703125" style="9" bestFit="1" customWidth="1"/>
    <col min="5643" max="5646" width="11.5703125" style="9" bestFit="1" customWidth="1"/>
    <col min="5647" max="5887" width="9.140625" style="9"/>
    <col min="5888" max="5888" width="32" style="9" bestFit="1" customWidth="1"/>
    <col min="5889" max="5889" width="0" style="9" hidden="1" customWidth="1"/>
    <col min="5890" max="5890" width="15.140625" style="9" bestFit="1" customWidth="1"/>
    <col min="5891" max="5892" width="9.140625" style="9"/>
    <col min="5893" max="5893" width="12.85546875" style="9" bestFit="1" customWidth="1"/>
    <col min="5894" max="5894" width="11.5703125" style="9" bestFit="1" customWidth="1"/>
    <col min="5895" max="5895" width="14" style="9" bestFit="1" customWidth="1"/>
    <col min="5896" max="5896" width="11.5703125" style="9" bestFit="1" customWidth="1"/>
    <col min="5897" max="5898" width="12.5703125" style="9" bestFit="1" customWidth="1"/>
    <col min="5899" max="5902" width="11.5703125" style="9" bestFit="1" customWidth="1"/>
    <col min="5903" max="6143" width="9.140625" style="9"/>
    <col min="6144" max="6144" width="32" style="9" bestFit="1" customWidth="1"/>
    <col min="6145" max="6145" width="0" style="9" hidden="1" customWidth="1"/>
    <col min="6146" max="6146" width="15.140625" style="9" bestFit="1" customWidth="1"/>
    <col min="6147" max="6148" width="9.140625" style="9"/>
    <col min="6149" max="6149" width="12.85546875" style="9" bestFit="1" customWidth="1"/>
    <col min="6150" max="6150" width="11.5703125" style="9" bestFit="1" customWidth="1"/>
    <col min="6151" max="6151" width="14" style="9" bestFit="1" customWidth="1"/>
    <col min="6152" max="6152" width="11.5703125" style="9" bestFit="1" customWidth="1"/>
    <col min="6153" max="6154" width="12.5703125" style="9" bestFit="1" customWidth="1"/>
    <col min="6155" max="6158" width="11.5703125" style="9" bestFit="1" customWidth="1"/>
    <col min="6159" max="6399" width="9.140625" style="9"/>
    <col min="6400" max="6400" width="32" style="9" bestFit="1" customWidth="1"/>
    <col min="6401" max="6401" width="0" style="9" hidden="1" customWidth="1"/>
    <col min="6402" max="6402" width="15.140625" style="9" bestFit="1" customWidth="1"/>
    <col min="6403" max="6404" width="9.140625" style="9"/>
    <col min="6405" max="6405" width="12.85546875" style="9" bestFit="1" customWidth="1"/>
    <col min="6406" max="6406" width="11.5703125" style="9" bestFit="1" customWidth="1"/>
    <col min="6407" max="6407" width="14" style="9" bestFit="1" customWidth="1"/>
    <col min="6408" max="6408" width="11.5703125" style="9" bestFit="1" customWidth="1"/>
    <col min="6409" max="6410" width="12.5703125" style="9" bestFit="1" customWidth="1"/>
    <col min="6411" max="6414" width="11.5703125" style="9" bestFit="1" customWidth="1"/>
    <col min="6415" max="6655" width="9.140625" style="9"/>
    <col min="6656" max="6656" width="32" style="9" bestFit="1" customWidth="1"/>
    <col min="6657" max="6657" width="0" style="9" hidden="1" customWidth="1"/>
    <col min="6658" max="6658" width="15.140625" style="9" bestFit="1" customWidth="1"/>
    <col min="6659" max="6660" width="9.140625" style="9"/>
    <col min="6661" max="6661" width="12.85546875" style="9" bestFit="1" customWidth="1"/>
    <col min="6662" max="6662" width="11.5703125" style="9" bestFit="1" customWidth="1"/>
    <col min="6663" max="6663" width="14" style="9" bestFit="1" customWidth="1"/>
    <col min="6664" max="6664" width="11.5703125" style="9" bestFit="1" customWidth="1"/>
    <col min="6665" max="6666" width="12.5703125" style="9" bestFit="1" customWidth="1"/>
    <col min="6667" max="6670" width="11.5703125" style="9" bestFit="1" customWidth="1"/>
    <col min="6671" max="6911" width="9.140625" style="9"/>
    <col min="6912" max="6912" width="32" style="9" bestFit="1" customWidth="1"/>
    <col min="6913" max="6913" width="0" style="9" hidden="1" customWidth="1"/>
    <col min="6914" max="6914" width="15.140625" style="9" bestFit="1" customWidth="1"/>
    <col min="6915" max="6916" width="9.140625" style="9"/>
    <col min="6917" max="6917" width="12.85546875" style="9" bestFit="1" customWidth="1"/>
    <col min="6918" max="6918" width="11.5703125" style="9" bestFit="1" customWidth="1"/>
    <col min="6919" max="6919" width="14" style="9" bestFit="1" customWidth="1"/>
    <col min="6920" max="6920" width="11.5703125" style="9" bestFit="1" customWidth="1"/>
    <col min="6921" max="6922" width="12.5703125" style="9" bestFit="1" customWidth="1"/>
    <col min="6923" max="6926" width="11.5703125" style="9" bestFit="1" customWidth="1"/>
    <col min="6927" max="7167" width="9.140625" style="9"/>
    <col min="7168" max="7168" width="32" style="9" bestFit="1" customWidth="1"/>
    <col min="7169" max="7169" width="0" style="9" hidden="1" customWidth="1"/>
    <col min="7170" max="7170" width="15.140625" style="9" bestFit="1" customWidth="1"/>
    <col min="7171" max="7172" width="9.140625" style="9"/>
    <col min="7173" max="7173" width="12.85546875" style="9" bestFit="1" customWidth="1"/>
    <col min="7174" max="7174" width="11.5703125" style="9" bestFit="1" customWidth="1"/>
    <col min="7175" max="7175" width="14" style="9" bestFit="1" customWidth="1"/>
    <col min="7176" max="7176" width="11.5703125" style="9" bestFit="1" customWidth="1"/>
    <col min="7177" max="7178" width="12.5703125" style="9" bestFit="1" customWidth="1"/>
    <col min="7179" max="7182" width="11.5703125" style="9" bestFit="1" customWidth="1"/>
    <col min="7183" max="7423" width="9.140625" style="9"/>
    <col min="7424" max="7424" width="32" style="9" bestFit="1" customWidth="1"/>
    <col min="7425" max="7425" width="0" style="9" hidden="1" customWidth="1"/>
    <col min="7426" max="7426" width="15.140625" style="9" bestFit="1" customWidth="1"/>
    <col min="7427" max="7428" width="9.140625" style="9"/>
    <col min="7429" max="7429" width="12.85546875" style="9" bestFit="1" customWidth="1"/>
    <col min="7430" max="7430" width="11.5703125" style="9" bestFit="1" customWidth="1"/>
    <col min="7431" max="7431" width="14" style="9" bestFit="1" customWidth="1"/>
    <col min="7432" max="7432" width="11.5703125" style="9" bestFit="1" customWidth="1"/>
    <col min="7433" max="7434" width="12.5703125" style="9" bestFit="1" customWidth="1"/>
    <col min="7435" max="7438" width="11.5703125" style="9" bestFit="1" customWidth="1"/>
    <col min="7439" max="7679" width="9.140625" style="9"/>
    <col min="7680" max="7680" width="32" style="9" bestFit="1" customWidth="1"/>
    <col min="7681" max="7681" width="0" style="9" hidden="1" customWidth="1"/>
    <col min="7682" max="7682" width="15.140625" style="9" bestFit="1" customWidth="1"/>
    <col min="7683" max="7684" width="9.140625" style="9"/>
    <col min="7685" max="7685" width="12.85546875" style="9" bestFit="1" customWidth="1"/>
    <col min="7686" max="7686" width="11.5703125" style="9" bestFit="1" customWidth="1"/>
    <col min="7687" max="7687" width="14" style="9" bestFit="1" customWidth="1"/>
    <col min="7688" max="7688" width="11.5703125" style="9" bestFit="1" customWidth="1"/>
    <col min="7689" max="7690" width="12.5703125" style="9" bestFit="1" customWidth="1"/>
    <col min="7691" max="7694" width="11.5703125" style="9" bestFit="1" customWidth="1"/>
    <col min="7695" max="7935" width="9.140625" style="9"/>
    <col min="7936" max="7936" width="32" style="9" bestFit="1" customWidth="1"/>
    <col min="7937" max="7937" width="0" style="9" hidden="1" customWidth="1"/>
    <col min="7938" max="7938" width="15.140625" style="9" bestFit="1" customWidth="1"/>
    <col min="7939" max="7940" width="9.140625" style="9"/>
    <col min="7941" max="7941" width="12.85546875" style="9" bestFit="1" customWidth="1"/>
    <col min="7942" max="7942" width="11.5703125" style="9" bestFit="1" customWidth="1"/>
    <col min="7943" max="7943" width="14" style="9" bestFit="1" customWidth="1"/>
    <col min="7944" max="7944" width="11.5703125" style="9" bestFit="1" customWidth="1"/>
    <col min="7945" max="7946" width="12.5703125" style="9" bestFit="1" customWidth="1"/>
    <col min="7947" max="7950" width="11.5703125" style="9" bestFit="1" customWidth="1"/>
    <col min="7951" max="8191" width="9.140625" style="9"/>
    <col min="8192" max="8192" width="32" style="9" bestFit="1" customWidth="1"/>
    <col min="8193" max="8193" width="0" style="9" hidden="1" customWidth="1"/>
    <col min="8194" max="8194" width="15.140625" style="9" bestFit="1" customWidth="1"/>
    <col min="8195" max="8196" width="9.140625" style="9"/>
    <col min="8197" max="8197" width="12.85546875" style="9" bestFit="1" customWidth="1"/>
    <col min="8198" max="8198" width="11.5703125" style="9" bestFit="1" customWidth="1"/>
    <col min="8199" max="8199" width="14" style="9" bestFit="1" customWidth="1"/>
    <col min="8200" max="8200" width="11.5703125" style="9" bestFit="1" customWidth="1"/>
    <col min="8201" max="8202" width="12.5703125" style="9" bestFit="1" customWidth="1"/>
    <col min="8203" max="8206" width="11.5703125" style="9" bestFit="1" customWidth="1"/>
    <col min="8207" max="8447" width="9.140625" style="9"/>
    <col min="8448" max="8448" width="32" style="9" bestFit="1" customWidth="1"/>
    <col min="8449" max="8449" width="0" style="9" hidden="1" customWidth="1"/>
    <col min="8450" max="8450" width="15.140625" style="9" bestFit="1" customWidth="1"/>
    <col min="8451" max="8452" width="9.140625" style="9"/>
    <col min="8453" max="8453" width="12.85546875" style="9" bestFit="1" customWidth="1"/>
    <col min="8454" max="8454" width="11.5703125" style="9" bestFit="1" customWidth="1"/>
    <col min="8455" max="8455" width="14" style="9" bestFit="1" customWidth="1"/>
    <col min="8456" max="8456" width="11.5703125" style="9" bestFit="1" customWidth="1"/>
    <col min="8457" max="8458" width="12.5703125" style="9" bestFit="1" customWidth="1"/>
    <col min="8459" max="8462" width="11.5703125" style="9" bestFit="1" customWidth="1"/>
    <col min="8463" max="8703" width="9.140625" style="9"/>
    <col min="8704" max="8704" width="32" style="9" bestFit="1" customWidth="1"/>
    <col min="8705" max="8705" width="0" style="9" hidden="1" customWidth="1"/>
    <col min="8706" max="8706" width="15.140625" style="9" bestFit="1" customWidth="1"/>
    <col min="8707" max="8708" width="9.140625" style="9"/>
    <col min="8709" max="8709" width="12.85546875" style="9" bestFit="1" customWidth="1"/>
    <col min="8710" max="8710" width="11.5703125" style="9" bestFit="1" customWidth="1"/>
    <col min="8711" max="8711" width="14" style="9" bestFit="1" customWidth="1"/>
    <col min="8712" max="8712" width="11.5703125" style="9" bestFit="1" customWidth="1"/>
    <col min="8713" max="8714" width="12.5703125" style="9" bestFit="1" customWidth="1"/>
    <col min="8715" max="8718" width="11.5703125" style="9" bestFit="1" customWidth="1"/>
    <col min="8719" max="8959" width="9.140625" style="9"/>
    <col min="8960" max="8960" width="32" style="9" bestFit="1" customWidth="1"/>
    <col min="8961" max="8961" width="0" style="9" hidden="1" customWidth="1"/>
    <col min="8962" max="8962" width="15.140625" style="9" bestFit="1" customWidth="1"/>
    <col min="8963" max="8964" width="9.140625" style="9"/>
    <col min="8965" max="8965" width="12.85546875" style="9" bestFit="1" customWidth="1"/>
    <col min="8966" max="8966" width="11.5703125" style="9" bestFit="1" customWidth="1"/>
    <col min="8967" max="8967" width="14" style="9" bestFit="1" customWidth="1"/>
    <col min="8968" max="8968" width="11.5703125" style="9" bestFit="1" customWidth="1"/>
    <col min="8969" max="8970" width="12.5703125" style="9" bestFit="1" customWidth="1"/>
    <col min="8971" max="8974" width="11.5703125" style="9" bestFit="1" customWidth="1"/>
    <col min="8975" max="9215" width="9.140625" style="9"/>
    <col min="9216" max="9216" width="32" style="9" bestFit="1" customWidth="1"/>
    <col min="9217" max="9217" width="0" style="9" hidden="1" customWidth="1"/>
    <col min="9218" max="9218" width="15.140625" style="9" bestFit="1" customWidth="1"/>
    <col min="9219" max="9220" width="9.140625" style="9"/>
    <col min="9221" max="9221" width="12.85546875" style="9" bestFit="1" customWidth="1"/>
    <col min="9222" max="9222" width="11.5703125" style="9" bestFit="1" customWidth="1"/>
    <col min="9223" max="9223" width="14" style="9" bestFit="1" customWidth="1"/>
    <col min="9224" max="9224" width="11.5703125" style="9" bestFit="1" customWidth="1"/>
    <col min="9225" max="9226" width="12.5703125" style="9" bestFit="1" customWidth="1"/>
    <col min="9227" max="9230" width="11.5703125" style="9" bestFit="1" customWidth="1"/>
    <col min="9231" max="9471" width="9.140625" style="9"/>
    <col min="9472" max="9472" width="32" style="9" bestFit="1" customWidth="1"/>
    <col min="9473" max="9473" width="0" style="9" hidden="1" customWidth="1"/>
    <col min="9474" max="9474" width="15.140625" style="9" bestFit="1" customWidth="1"/>
    <col min="9475" max="9476" width="9.140625" style="9"/>
    <col min="9477" max="9477" width="12.85546875" style="9" bestFit="1" customWidth="1"/>
    <col min="9478" max="9478" width="11.5703125" style="9" bestFit="1" customWidth="1"/>
    <col min="9479" max="9479" width="14" style="9" bestFit="1" customWidth="1"/>
    <col min="9480" max="9480" width="11.5703125" style="9" bestFit="1" customWidth="1"/>
    <col min="9481" max="9482" width="12.5703125" style="9" bestFit="1" customWidth="1"/>
    <col min="9483" max="9486" width="11.5703125" style="9" bestFit="1" customWidth="1"/>
    <col min="9487" max="9727" width="9.140625" style="9"/>
    <col min="9728" max="9728" width="32" style="9" bestFit="1" customWidth="1"/>
    <col min="9729" max="9729" width="0" style="9" hidden="1" customWidth="1"/>
    <col min="9730" max="9730" width="15.140625" style="9" bestFit="1" customWidth="1"/>
    <col min="9731" max="9732" width="9.140625" style="9"/>
    <col min="9733" max="9733" width="12.85546875" style="9" bestFit="1" customWidth="1"/>
    <col min="9734" max="9734" width="11.5703125" style="9" bestFit="1" customWidth="1"/>
    <col min="9735" max="9735" width="14" style="9" bestFit="1" customWidth="1"/>
    <col min="9736" max="9736" width="11.5703125" style="9" bestFit="1" customWidth="1"/>
    <col min="9737" max="9738" width="12.5703125" style="9" bestFit="1" customWidth="1"/>
    <col min="9739" max="9742" width="11.5703125" style="9" bestFit="1" customWidth="1"/>
    <col min="9743" max="9983" width="9.140625" style="9"/>
    <col min="9984" max="9984" width="32" style="9" bestFit="1" customWidth="1"/>
    <col min="9985" max="9985" width="0" style="9" hidden="1" customWidth="1"/>
    <col min="9986" max="9986" width="15.140625" style="9" bestFit="1" customWidth="1"/>
    <col min="9987" max="9988" width="9.140625" style="9"/>
    <col min="9989" max="9989" width="12.85546875" style="9" bestFit="1" customWidth="1"/>
    <col min="9990" max="9990" width="11.5703125" style="9" bestFit="1" customWidth="1"/>
    <col min="9991" max="9991" width="14" style="9" bestFit="1" customWidth="1"/>
    <col min="9992" max="9992" width="11.5703125" style="9" bestFit="1" customWidth="1"/>
    <col min="9993" max="9994" width="12.5703125" style="9" bestFit="1" customWidth="1"/>
    <col min="9995" max="9998" width="11.5703125" style="9" bestFit="1" customWidth="1"/>
    <col min="9999" max="10239" width="9.140625" style="9"/>
    <col min="10240" max="10240" width="32" style="9" bestFit="1" customWidth="1"/>
    <col min="10241" max="10241" width="0" style="9" hidden="1" customWidth="1"/>
    <col min="10242" max="10242" width="15.140625" style="9" bestFit="1" customWidth="1"/>
    <col min="10243" max="10244" width="9.140625" style="9"/>
    <col min="10245" max="10245" width="12.85546875" style="9" bestFit="1" customWidth="1"/>
    <col min="10246" max="10246" width="11.5703125" style="9" bestFit="1" customWidth="1"/>
    <col min="10247" max="10247" width="14" style="9" bestFit="1" customWidth="1"/>
    <col min="10248" max="10248" width="11.5703125" style="9" bestFit="1" customWidth="1"/>
    <col min="10249" max="10250" width="12.5703125" style="9" bestFit="1" customWidth="1"/>
    <col min="10251" max="10254" width="11.5703125" style="9" bestFit="1" customWidth="1"/>
    <col min="10255" max="10495" width="9.140625" style="9"/>
    <col min="10496" max="10496" width="32" style="9" bestFit="1" customWidth="1"/>
    <col min="10497" max="10497" width="0" style="9" hidden="1" customWidth="1"/>
    <col min="10498" max="10498" width="15.140625" style="9" bestFit="1" customWidth="1"/>
    <col min="10499" max="10500" width="9.140625" style="9"/>
    <col min="10501" max="10501" width="12.85546875" style="9" bestFit="1" customWidth="1"/>
    <col min="10502" max="10502" width="11.5703125" style="9" bestFit="1" customWidth="1"/>
    <col min="10503" max="10503" width="14" style="9" bestFit="1" customWidth="1"/>
    <col min="10504" max="10504" width="11.5703125" style="9" bestFit="1" customWidth="1"/>
    <col min="10505" max="10506" width="12.5703125" style="9" bestFit="1" customWidth="1"/>
    <col min="10507" max="10510" width="11.5703125" style="9" bestFit="1" customWidth="1"/>
    <col min="10511" max="10751" width="9.140625" style="9"/>
    <col min="10752" max="10752" width="32" style="9" bestFit="1" customWidth="1"/>
    <col min="10753" max="10753" width="0" style="9" hidden="1" customWidth="1"/>
    <col min="10754" max="10754" width="15.140625" style="9" bestFit="1" customWidth="1"/>
    <col min="10755" max="10756" width="9.140625" style="9"/>
    <col min="10757" max="10757" width="12.85546875" style="9" bestFit="1" customWidth="1"/>
    <col min="10758" max="10758" width="11.5703125" style="9" bestFit="1" customWidth="1"/>
    <col min="10759" max="10759" width="14" style="9" bestFit="1" customWidth="1"/>
    <col min="10760" max="10760" width="11.5703125" style="9" bestFit="1" customWidth="1"/>
    <col min="10761" max="10762" width="12.5703125" style="9" bestFit="1" customWidth="1"/>
    <col min="10763" max="10766" width="11.5703125" style="9" bestFit="1" customWidth="1"/>
    <col min="10767" max="11007" width="9.140625" style="9"/>
    <col min="11008" max="11008" width="32" style="9" bestFit="1" customWidth="1"/>
    <col min="11009" max="11009" width="0" style="9" hidden="1" customWidth="1"/>
    <col min="11010" max="11010" width="15.140625" style="9" bestFit="1" customWidth="1"/>
    <col min="11011" max="11012" width="9.140625" style="9"/>
    <col min="11013" max="11013" width="12.85546875" style="9" bestFit="1" customWidth="1"/>
    <col min="11014" max="11014" width="11.5703125" style="9" bestFit="1" customWidth="1"/>
    <col min="11015" max="11015" width="14" style="9" bestFit="1" customWidth="1"/>
    <col min="11016" max="11016" width="11.5703125" style="9" bestFit="1" customWidth="1"/>
    <col min="11017" max="11018" width="12.5703125" style="9" bestFit="1" customWidth="1"/>
    <col min="11019" max="11022" width="11.5703125" style="9" bestFit="1" customWidth="1"/>
    <col min="11023" max="11263" width="9.140625" style="9"/>
    <col min="11264" max="11264" width="32" style="9" bestFit="1" customWidth="1"/>
    <col min="11265" max="11265" width="0" style="9" hidden="1" customWidth="1"/>
    <col min="11266" max="11266" width="15.140625" style="9" bestFit="1" customWidth="1"/>
    <col min="11267" max="11268" width="9.140625" style="9"/>
    <col min="11269" max="11269" width="12.85546875" style="9" bestFit="1" customWidth="1"/>
    <col min="11270" max="11270" width="11.5703125" style="9" bestFit="1" customWidth="1"/>
    <col min="11271" max="11271" width="14" style="9" bestFit="1" customWidth="1"/>
    <col min="11272" max="11272" width="11.5703125" style="9" bestFit="1" customWidth="1"/>
    <col min="11273" max="11274" width="12.5703125" style="9" bestFit="1" customWidth="1"/>
    <col min="11275" max="11278" width="11.5703125" style="9" bestFit="1" customWidth="1"/>
    <col min="11279" max="11519" width="9.140625" style="9"/>
    <col min="11520" max="11520" width="32" style="9" bestFit="1" customWidth="1"/>
    <col min="11521" max="11521" width="0" style="9" hidden="1" customWidth="1"/>
    <col min="11522" max="11522" width="15.140625" style="9" bestFit="1" customWidth="1"/>
    <col min="11523" max="11524" width="9.140625" style="9"/>
    <col min="11525" max="11525" width="12.85546875" style="9" bestFit="1" customWidth="1"/>
    <col min="11526" max="11526" width="11.5703125" style="9" bestFit="1" customWidth="1"/>
    <col min="11527" max="11527" width="14" style="9" bestFit="1" customWidth="1"/>
    <col min="11528" max="11528" width="11.5703125" style="9" bestFit="1" customWidth="1"/>
    <col min="11529" max="11530" width="12.5703125" style="9" bestFit="1" customWidth="1"/>
    <col min="11531" max="11534" width="11.5703125" style="9" bestFit="1" customWidth="1"/>
    <col min="11535" max="11775" width="9.140625" style="9"/>
    <col min="11776" max="11776" width="32" style="9" bestFit="1" customWidth="1"/>
    <col min="11777" max="11777" width="0" style="9" hidden="1" customWidth="1"/>
    <col min="11778" max="11778" width="15.140625" style="9" bestFit="1" customWidth="1"/>
    <col min="11779" max="11780" width="9.140625" style="9"/>
    <col min="11781" max="11781" width="12.85546875" style="9" bestFit="1" customWidth="1"/>
    <col min="11782" max="11782" width="11.5703125" style="9" bestFit="1" customWidth="1"/>
    <col min="11783" max="11783" width="14" style="9" bestFit="1" customWidth="1"/>
    <col min="11784" max="11784" width="11.5703125" style="9" bestFit="1" customWidth="1"/>
    <col min="11785" max="11786" width="12.5703125" style="9" bestFit="1" customWidth="1"/>
    <col min="11787" max="11790" width="11.5703125" style="9" bestFit="1" customWidth="1"/>
    <col min="11791" max="12031" width="9.140625" style="9"/>
    <col min="12032" max="12032" width="32" style="9" bestFit="1" customWidth="1"/>
    <col min="12033" max="12033" width="0" style="9" hidden="1" customWidth="1"/>
    <col min="12034" max="12034" width="15.140625" style="9" bestFit="1" customWidth="1"/>
    <col min="12035" max="12036" width="9.140625" style="9"/>
    <col min="12037" max="12037" width="12.85546875" style="9" bestFit="1" customWidth="1"/>
    <col min="12038" max="12038" width="11.5703125" style="9" bestFit="1" customWidth="1"/>
    <col min="12039" max="12039" width="14" style="9" bestFit="1" customWidth="1"/>
    <col min="12040" max="12040" width="11.5703125" style="9" bestFit="1" customWidth="1"/>
    <col min="12041" max="12042" width="12.5703125" style="9" bestFit="1" customWidth="1"/>
    <col min="12043" max="12046" width="11.5703125" style="9" bestFit="1" customWidth="1"/>
    <col min="12047" max="12287" width="9.140625" style="9"/>
    <col min="12288" max="12288" width="32" style="9" bestFit="1" customWidth="1"/>
    <col min="12289" max="12289" width="0" style="9" hidden="1" customWidth="1"/>
    <col min="12290" max="12290" width="15.140625" style="9" bestFit="1" customWidth="1"/>
    <col min="12291" max="12292" width="9.140625" style="9"/>
    <col min="12293" max="12293" width="12.85546875" style="9" bestFit="1" customWidth="1"/>
    <col min="12294" max="12294" width="11.5703125" style="9" bestFit="1" customWidth="1"/>
    <col min="12295" max="12295" width="14" style="9" bestFit="1" customWidth="1"/>
    <col min="12296" max="12296" width="11.5703125" style="9" bestFit="1" customWidth="1"/>
    <col min="12297" max="12298" width="12.5703125" style="9" bestFit="1" customWidth="1"/>
    <col min="12299" max="12302" width="11.5703125" style="9" bestFit="1" customWidth="1"/>
    <col min="12303" max="12543" width="9.140625" style="9"/>
    <col min="12544" max="12544" width="32" style="9" bestFit="1" customWidth="1"/>
    <col min="12545" max="12545" width="0" style="9" hidden="1" customWidth="1"/>
    <col min="12546" max="12546" width="15.140625" style="9" bestFit="1" customWidth="1"/>
    <col min="12547" max="12548" width="9.140625" style="9"/>
    <col min="12549" max="12549" width="12.85546875" style="9" bestFit="1" customWidth="1"/>
    <col min="12550" max="12550" width="11.5703125" style="9" bestFit="1" customWidth="1"/>
    <col min="12551" max="12551" width="14" style="9" bestFit="1" customWidth="1"/>
    <col min="12552" max="12552" width="11.5703125" style="9" bestFit="1" customWidth="1"/>
    <col min="12553" max="12554" width="12.5703125" style="9" bestFit="1" customWidth="1"/>
    <col min="12555" max="12558" width="11.5703125" style="9" bestFit="1" customWidth="1"/>
    <col min="12559" max="12799" width="9.140625" style="9"/>
    <col min="12800" max="12800" width="32" style="9" bestFit="1" customWidth="1"/>
    <col min="12801" max="12801" width="0" style="9" hidden="1" customWidth="1"/>
    <col min="12802" max="12802" width="15.140625" style="9" bestFit="1" customWidth="1"/>
    <col min="12803" max="12804" width="9.140625" style="9"/>
    <col min="12805" max="12805" width="12.85546875" style="9" bestFit="1" customWidth="1"/>
    <col min="12806" max="12806" width="11.5703125" style="9" bestFit="1" customWidth="1"/>
    <col min="12807" max="12807" width="14" style="9" bestFit="1" customWidth="1"/>
    <col min="12808" max="12808" width="11.5703125" style="9" bestFit="1" customWidth="1"/>
    <col min="12809" max="12810" width="12.5703125" style="9" bestFit="1" customWidth="1"/>
    <col min="12811" max="12814" width="11.5703125" style="9" bestFit="1" customWidth="1"/>
    <col min="12815" max="13055" width="9.140625" style="9"/>
    <col min="13056" max="13056" width="32" style="9" bestFit="1" customWidth="1"/>
    <col min="13057" max="13057" width="0" style="9" hidden="1" customWidth="1"/>
    <col min="13058" max="13058" width="15.140625" style="9" bestFit="1" customWidth="1"/>
    <col min="13059" max="13060" width="9.140625" style="9"/>
    <col min="13061" max="13061" width="12.85546875" style="9" bestFit="1" customWidth="1"/>
    <col min="13062" max="13062" width="11.5703125" style="9" bestFit="1" customWidth="1"/>
    <col min="13063" max="13063" width="14" style="9" bestFit="1" customWidth="1"/>
    <col min="13064" max="13064" width="11.5703125" style="9" bestFit="1" customWidth="1"/>
    <col min="13065" max="13066" width="12.5703125" style="9" bestFit="1" customWidth="1"/>
    <col min="13067" max="13070" width="11.5703125" style="9" bestFit="1" customWidth="1"/>
    <col min="13071" max="13311" width="9.140625" style="9"/>
    <col min="13312" max="13312" width="32" style="9" bestFit="1" customWidth="1"/>
    <col min="13313" max="13313" width="0" style="9" hidden="1" customWidth="1"/>
    <col min="13314" max="13314" width="15.140625" style="9" bestFit="1" customWidth="1"/>
    <col min="13315" max="13316" width="9.140625" style="9"/>
    <col min="13317" max="13317" width="12.85546875" style="9" bestFit="1" customWidth="1"/>
    <col min="13318" max="13318" width="11.5703125" style="9" bestFit="1" customWidth="1"/>
    <col min="13319" max="13319" width="14" style="9" bestFit="1" customWidth="1"/>
    <col min="13320" max="13320" width="11.5703125" style="9" bestFit="1" customWidth="1"/>
    <col min="13321" max="13322" width="12.5703125" style="9" bestFit="1" customWidth="1"/>
    <col min="13323" max="13326" width="11.5703125" style="9" bestFit="1" customWidth="1"/>
    <col min="13327" max="13567" width="9.140625" style="9"/>
    <col min="13568" max="13568" width="32" style="9" bestFit="1" customWidth="1"/>
    <col min="13569" max="13569" width="0" style="9" hidden="1" customWidth="1"/>
    <col min="13570" max="13570" width="15.140625" style="9" bestFit="1" customWidth="1"/>
    <col min="13571" max="13572" width="9.140625" style="9"/>
    <col min="13573" max="13573" width="12.85546875" style="9" bestFit="1" customWidth="1"/>
    <col min="13574" max="13574" width="11.5703125" style="9" bestFit="1" customWidth="1"/>
    <col min="13575" max="13575" width="14" style="9" bestFit="1" customWidth="1"/>
    <col min="13576" max="13576" width="11.5703125" style="9" bestFit="1" customWidth="1"/>
    <col min="13577" max="13578" width="12.5703125" style="9" bestFit="1" customWidth="1"/>
    <col min="13579" max="13582" width="11.5703125" style="9" bestFit="1" customWidth="1"/>
    <col min="13583" max="13823" width="9.140625" style="9"/>
    <col min="13824" max="13824" width="32" style="9" bestFit="1" customWidth="1"/>
    <col min="13825" max="13825" width="0" style="9" hidden="1" customWidth="1"/>
    <col min="13826" max="13826" width="15.140625" style="9" bestFit="1" customWidth="1"/>
    <col min="13827" max="13828" width="9.140625" style="9"/>
    <col min="13829" max="13829" width="12.85546875" style="9" bestFit="1" customWidth="1"/>
    <col min="13830" max="13830" width="11.5703125" style="9" bestFit="1" customWidth="1"/>
    <col min="13831" max="13831" width="14" style="9" bestFit="1" customWidth="1"/>
    <col min="13832" max="13832" width="11.5703125" style="9" bestFit="1" customWidth="1"/>
    <col min="13833" max="13834" width="12.5703125" style="9" bestFit="1" customWidth="1"/>
    <col min="13835" max="13838" width="11.5703125" style="9" bestFit="1" customWidth="1"/>
    <col min="13839" max="14079" width="9.140625" style="9"/>
    <col min="14080" max="14080" width="32" style="9" bestFit="1" customWidth="1"/>
    <col min="14081" max="14081" width="0" style="9" hidden="1" customWidth="1"/>
    <col min="14082" max="14082" width="15.140625" style="9" bestFit="1" customWidth="1"/>
    <col min="14083" max="14084" width="9.140625" style="9"/>
    <col min="14085" max="14085" width="12.85546875" style="9" bestFit="1" customWidth="1"/>
    <col min="14086" max="14086" width="11.5703125" style="9" bestFit="1" customWidth="1"/>
    <col min="14087" max="14087" width="14" style="9" bestFit="1" customWidth="1"/>
    <col min="14088" max="14088" width="11.5703125" style="9" bestFit="1" customWidth="1"/>
    <col min="14089" max="14090" width="12.5703125" style="9" bestFit="1" customWidth="1"/>
    <col min="14091" max="14094" width="11.5703125" style="9" bestFit="1" customWidth="1"/>
    <col min="14095" max="14335" width="9.140625" style="9"/>
    <col min="14336" max="14336" width="32" style="9" bestFit="1" customWidth="1"/>
    <col min="14337" max="14337" width="0" style="9" hidden="1" customWidth="1"/>
    <col min="14338" max="14338" width="15.140625" style="9" bestFit="1" customWidth="1"/>
    <col min="14339" max="14340" width="9.140625" style="9"/>
    <col min="14341" max="14341" width="12.85546875" style="9" bestFit="1" customWidth="1"/>
    <col min="14342" max="14342" width="11.5703125" style="9" bestFit="1" customWidth="1"/>
    <col min="14343" max="14343" width="14" style="9" bestFit="1" customWidth="1"/>
    <col min="14344" max="14344" width="11.5703125" style="9" bestFit="1" customWidth="1"/>
    <col min="14345" max="14346" width="12.5703125" style="9" bestFit="1" customWidth="1"/>
    <col min="14347" max="14350" width="11.5703125" style="9" bestFit="1" customWidth="1"/>
    <col min="14351" max="14591" width="9.140625" style="9"/>
    <col min="14592" max="14592" width="32" style="9" bestFit="1" customWidth="1"/>
    <col min="14593" max="14593" width="0" style="9" hidden="1" customWidth="1"/>
    <col min="14594" max="14594" width="15.140625" style="9" bestFit="1" customWidth="1"/>
    <col min="14595" max="14596" width="9.140625" style="9"/>
    <col min="14597" max="14597" width="12.85546875" style="9" bestFit="1" customWidth="1"/>
    <col min="14598" max="14598" width="11.5703125" style="9" bestFit="1" customWidth="1"/>
    <col min="14599" max="14599" width="14" style="9" bestFit="1" customWidth="1"/>
    <col min="14600" max="14600" width="11.5703125" style="9" bestFit="1" customWidth="1"/>
    <col min="14601" max="14602" width="12.5703125" style="9" bestFit="1" customWidth="1"/>
    <col min="14603" max="14606" width="11.5703125" style="9" bestFit="1" customWidth="1"/>
    <col min="14607" max="14847" width="9.140625" style="9"/>
    <col min="14848" max="14848" width="32" style="9" bestFit="1" customWidth="1"/>
    <col min="14849" max="14849" width="0" style="9" hidden="1" customWidth="1"/>
    <col min="14850" max="14850" width="15.140625" style="9" bestFit="1" customWidth="1"/>
    <col min="14851" max="14852" width="9.140625" style="9"/>
    <col min="14853" max="14853" width="12.85546875" style="9" bestFit="1" customWidth="1"/>
    <col min="14854" max="14854" width="11.5703125" style="9" bestFit="1" customWidth="1"/>
    <col min="14855" max="14855" width="14" style="9" bestFit="1" customWidth="1"/>
    <col min="14856" max="14856" width="11.5703125" style="9" bestFit="1" customWidth="1"/>
    <col min="14857" max="14858" width="12.5703125" style="9" bestFit="1" customWidth="1"/>
    <col min="14859" max="14862" width="11.5703125" style="9" bestFit="1" customWidth="1"/>
    <col min="14863" max="15103" width="9.140625" style="9"/>
    <col min="15104" max="15104" width="32" style="9" bestFit="1" customWidth="1"/>
    <col min="15105" max="15105" width="0" style="9" hidden="1" customWidth="1"/>
    <col min="15106" max="15106" width="15.140625" style="9" bestFit="1" customWidth="1"/>
    <col min="15107" max="15108" width="9.140625" style="9"/>
    <col min="15109" max="15109" width="12.85546875" style="9" bestFit="1" customWidth="1"/>
    <col min="15110" max="15110" width="11.5703125" style="9" bestFit="1" customWidth="1"/>
    <col min="15111" max="15111" width="14" style="9" bestFit="1" customWidth="1"/>
    <col min="15112" max="15112" width="11.5703125" style="9" bestFit="1" customWidth="1"/>
    <col min="15113" max="15114" width="12.5703125" style="9" bestFit="1" customWidth="1"/>
    <col min="15115" max="15118" width="11.5703125" style="9" bestFit="1" customWidth="1"/>
    <col min="15119" max="15359" width="9.140625" style="9"/>
    <col min="15360" max="15360" width="32" style="9" bestFit="1" customWidth="1"/>
    <col min="15361" max="15361" width="0" style="9" hidden="1" customWidth="1"/>
    <col min="15362" max="15362" width="15.140625" style="9" bestFit="1" customWidth="1"/>
    <col min="15363" max="15364" width="9.140625" style="9"/>
    <col min="15365" max="15365" width="12.85546875" style="9" bestFit="1" customWidth="1"/>
    <col min="15366" max="15366" width="11.5703125" style="9" bestFit="1" customWidth="1"/>
    <col min="15367" max="15367" width="14" style="9" bestFit="1" customWidth="1"/>
    <col min="15368" max="15368" width="11.5703125" style="9" bestFit="1" customWidth="1"/>
    <col min="15369" max="15370" width="12.5703125" style="9" bestFit="1" customWidth="1"/>
    <col min="15371" max="15374" width="11.5703125" style="9" bestFit="1" customWidth="1"/>
    <col min="15375" max="15615" width="9.140625" style="9"/>
    <col min="15616" max="15616" width="32" style="9" bestFit="1" customWidth="1"/>
    <col min="15617" max="15617" width="0" style="9" hidden="1" customWidth="1"/>
    <col min="15618" max="15618" width="15.140625" style="9" bestFit="1" customWidth="1"/>
    <col min="15619" max="15620" width="9.140625" style="9"/>
    <col min="15621" max="15621" width="12.85546875" style="9" bestFit="1" customWidth="1"/>
    <col min="15622" max="15622" width="11.5703125" style="9" bestFit="1" customWidth="1"/>
    <col min="15623" max="15623" width="14" style="9" bestFit="1" customWidth="1"/>
    <col min="15624" max="15624" width="11.5703125" style="9" bestFit="1" customWidth="1"/>
    <col min="15625" max="15626" width="12.5703125" style="9" bestFit="1" customWidth="1"/>
    <col min="15627" max="15630" width="11.5703125" style="9" bestFit="1" customWidth="1"/>
    <col min="15631" max="15871" width="9.140625" style="9"/>
    <col min="15872" max="15872" width="32" style="9" bestFit="1" customWidth="1"/>
    <col min="15873" max="15873" width="0" style="9" hidden="1" customWidth="1"/>
    <col min="15874" max="15874" width="15.140625" style="9" bestFit="1" customWidth="1"/>
    <col min="15875" max="15876" width="9.140625" style="9"/>
    <col min="15877" max="15877" width="12.85546875" style="9" bestFit="1" customWidth="1"/>
    <col min="15878" max="15878" width="11.5703125" style="9" bestFit="1" customWidth="1"/>
    <col min="15879" max="15879" width="14" style="9" bestFit="1" customWidth="1"/>
    <col min="15880" max="15880" width="11.5703125" style="9" bestFit="1" customWidth="1"/>
    <col min="15881" max="15882" width="12.5703125" style="9" bestFit="1" customWidth="1"/>
    <col min="15883" max="15886" width="11.5703125" style="9" bestFit="1" customWidth="1"/>
    <col min="15887" max="16127" width="9.140625" style="9"/>
    <col min="16128" max="16128" width="32" style="9" bestFit="1" customWidth="1"/>
    <col min="16129" max="16129" width="0" style="9" hidden="1" customWidth="1"/>
    <col min="16130" max="16130" width="15.140625" style="9" bestFit="1" customWidth="1"/>
    <col min="16131" max="16132" width="9.140625" style="9"/>
    <col min="16133" max="16133" width="12.85546875" style="9" bestFit="1" customWidth="1"/>
    <col min="16134" max="16134" width="11.5703125" style="9" bestFit="1" customWidth="1"/>
    <col min="16135" max="16135" width="14" style="9" bestFit="1" customWidth="1"/>
    <col min="16136" max="16136" width="11.5703125" style="9" bestFit="1" customWidth="1"/>
    <col min="16137" max="16138" width="12.5703125" style="9" bestFit="1" customWidth="1"/>
    <col min="16139" max="16142" width="11.5703125" style="9" bestFit="1" customWidth="1"/>
    <col min="16143" max="16384" width="9.140625" style="9"/>
  </cols>
  <sheetData>
    <row r="1" spans="1:14" ht="27">
      <c r="E1" s="158" t="s">
        <v>3</v>
      </c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7.25" thickBot="1">
      <c r="A2" s="11" t="s">
        <v>8</v>
      </c>
      <c r="B2" s="12" t="s">
        <v>9</v>
      </c>
      <c r="C2" s="13"/>
      <c r="D2" s="12"/>
      <c r="E2" s="163" t="s">
        <v>35</v>
      </c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7.25" thickTop="1">
      <c r="A3" s="14" t="s">
        <v>10</v>
      </c>
      <c r="B3" s="15" t="s">
        <v>11</v>
      </c>
      <c r="C3" s="16" t="s">
        <v>22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6.5">
      <c r="A4" s="17" t="s">
        <v>12</v>
      </c>
      <c r="B4" s="18">
        <v>4.4999999999999998E-2</v>
      </c>
      <c r="C4" s="18">
        <v>0.03</v>
      </c>
      <c r="D4" s="12"/>
      <c r="E4" s="159" t="s">
        <v>33</v>
      </c>
      <c r="F4" s="160"/>
      <c r="G4" s="19" t="s">
        <v>32</v>
      </c>
      <c r="H4" s="19" t="str">
        <f>+C3</f>
        <v>FY 18-19</v>
      </c>
      <c r="I4" s="19" t="str">
        <f>+C17</f>
        <v>FY 19-20</v>
      </c>
      <c r="J4" s="19" t="str">
        <f>+C31</f>
        <v>FY 20-21</v>
      </c>
      <c r="K4" s="19" t="s">
        <v>25</v>
      </c>
      <c r="L4" s="19" t="s">
        <v>26</v>
      </c>
      <c r="M4" s="19" t="s">
        <v>27</v>
      </c>
      <c r="N4" s="19" t="s">
        <v>31</v>
      </c>
    </row>
    <row r="5" spans="1:14" ht="16.5">
      <c r="A5" s="20" t="s">
        <v>13</v>
      </c>
      <c r="B5" s="21">
        <v>60</v>
      </c>
      <c r="C5" s="21">
        <v>60</v>
      </c>
      <c r="D5" s="12"/>
      <c r="E5" s="22" t="s">
        <v>14</v>
      </c>
      <c r="F5" s="23" t="s">
        <v>15</v>
      </c>
      <c r="G5" s="24"/>
      <c r="H5" s="24"/>
      <c r="I5" s="24"/>
      <c r="J5" s="24"/>
      <c r="K5" s="24"/>
      <c r="L5" s="24"/>
      <c r="M5" s="24"/>
      <c r="N5" s="24"/>
    </row>
    <row r="6" spans="1:14" ht="16.5">
      <c r="A6" s="25" t="s">
        <v>16</v>
      </c>
      <c r="B6" s="26">
        <v>22500</v>
      </c>
      <c r="C6" s="27">
        <v>0</v>
      </c>
      <c r="D6" s="12"/>
      <c r="E6" s="28"/>
      <c r="F6" s="29"/>
      <c r="G6" s="30"/>
      <c r="H6" s="30"/>
      <c r="I6" s="30"/>
      <c r="J6" s="30"/>
      <c r="K6" s="30"/>
      <c r="L6" s="31"/>
      <c r="M6" s="31"/>
      <c r="N6" s="31"/>
    </row>
    <row r="7" spans="1:14" ht="17.25" thickBot="1">
      <c r="A7" s="32" t="s">
        <v>17</v>
      </c>
      <c r="B7" s="33">
        <v>0</v>
      </c>
      <c r="C7" s="34">
        <v>0</v>
      </c>
      <c r="D7" s="12"/>
      <c r="E7" s="28" t="s">
        <v>26</v>
      </c>
      <c r="F7" s="29">
        <v>0</v>
      </c>
      <c r="G7" s="28"/>
      <c r="H7" s="28"/>
      <c r="I7" s="35">
        <f>+$C$10</f>
        <v>0</v>
      </c>
      <c r="J7" s="35">
        <f t="shared" ref="J7:M7" si="0">+$C$10</f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28"/>
    </row>
    <row r="8" spans="1:14" ht="18" thickTop="1" thickBot="1">
      <c r="A8" s="161"/>
      <c r="B8" s="162"/>
      <c r="C8" s="36"/>
      <c r="D8" s="12"/>
      <c r="E8" s="28" t="s">
        <v>27</v>
      </c>
      <c r="F8" s="29">
        <v>0</v>
      </c>
      <c r="G8" s="28"/>
      <c r="H8" s="28"/>
      <c r="I8" s="28"/>
      <c r="J8" s="37">
        <f>+$C$24</f>
        <v>40968.614714063951</v>
      </c>
      <c r="K8" s="37">
        <f t="shared" ref="K8:N8" si="1">+$C$24</f>
        <v>40968.614714063951</v>
      </c>
      <c r="L8" s="37">
        <f t="shared" si="1"/>
        <v>40968.614714063951</v>
      </c>
      <c r="M8" s="37">
        <f t="shared" si="1"/>
        <v>40968.614714063951</v>
      </c>
      <c r="N8" s="67">
        <f t="shared" si="1"/>
        <v>40968.614714063951</v>
      </c>
    </row>
    <row r="9" spans="1:14" ht="17.25" thickTop="1">
      <c r="A9" s="38" t="s">
        <v>30</v>
      </c>
      <c r="B9" s="39">
        <f>-PMT(B4/12,B5,B6,B7)</f>
        <v>419.46793293412463</v>
      </c>
      <c r="C9" s="40">
        <f>-PMT(C4/12,C5,C6,C7)</f>
        <v>0</v>
      </c>
      <c r="D9" s="12"/>
      <c r="E9" s="28" t="s">
        <v>51</v>
      </c>
      <c r="F9" s="29">
        <v>0</v>
      </c>
      <c r="G9" s="28"/>
      <c r="H9" s="28"/>
      <c r="I9" s="28"/>
      <c r="J9" s="28"/>
      <c r="K9" s="41" t="e">
        <f>+$C$38</f>
        <v>#REF!</v>
      </c>
      <c r="L9" s="41" t="e">
        <f t="shared" ref="L9:N9" si="2">+$C$38</f>
        <v>#REF!</v>
      </c>
      <c r="M9" s="41" t="e">
        <f t="shared" si="2"/>
        <v>#REF!</v>
      </c>
      <c r="N9" s="41" t="e">
        <f t="shared" si="2"/>
        <v>#REF!</v>
      </c>
    </row>
    <row r="10" spans="1:14" ht="16.5">
      <c r="A10" s="42" t="s">
        <v>28</v>
      </c>
      <c r="B10" s="43">
        <f>+B9*12</f>
        <v>5033.6151952094951</v>
      </c>
      <c r="C10" s="44">
        <f>+C9*12</f>
        <v>0</v>
      </c>
      <c r="D10" s="12"/>
      <c r="E10" s="28" t="s">
        <v>52</v>
      </c>
      <c r="F10" s="29" t="e">
        <f>+'Fleet Master'!#REF!</f>
        <v>#REF!</v>
      </c>
      <c r="G10" s="28"/>
      <c r="H10" s="28"/>
      <c r="I10" s="28"/>
      <c r="J10" s="28"/>
      <c r="K10" s="28"/>
      <c r="L10" s="45" t="e">
        <f>+$C$51</f>
        <v>#REF!</v>
      </c>
      <c r="M10" s="45" t="e">
        <f t="shared" ref="M10:N10" si="3">+$C$51</f>
        <v>#REF!</v>
      </c>
      <c r="N10" s="45" t="e">
        <f t="shared" si="3"/>
        <v>#REF!</v>
      </c>
    </row>
    <row r="11" spans="1:14" ht="17.25" thickBot="1">
      <c r="A11" s="46" t="s">
        <v>19</v>
      </c>
      <c r="B11" s="47">
        <f>+B9*B5</f>
        <v>25168.075976047479</v>
      </c>
      <c r="C11" s="48">
        <f>+C9*C5</f>
        <v>0</v>
      </c>
      <c r="D11" s="12"/>
      <c r="E11" s="28" t="s">
        <v>53</v>
      </c>
      <c r="F11" s="29" t="e">
        <f>+'Fleet Master'!#REF!</f>
        <v>#REF!</v>
      </c>
      <c r="G11" s="28"/>
      <c r="H11" s="28"/>
      <c r="I11" s="28"/>
      <c r="J11" s="28"/>
      <c r="K11" s="28"/>
      <c r="L11" s="28"/>
      <c r="M11" s="49" t="e">
        <f>+$C$64</f>
        <v>#REF!</v>
      </c>
      <c r="N11" s="49" t="e">
        <f>+$C$64</f>
        <v>#REF!</v>
      </c>
    </row>
    <row r="12" spans="1:14" ht="18" thickTop="1" thickBot="1">
      <c r="A12" s="161"/>
      <c r="B12" s="162"/>
      <c r="C12" s="36"/>
      <c r="D12" s="12"/>
      <c r="E12" s="28" t="s">
        <v>60</v>
      </c>
      <c r="F12" s="29" t="e">
        <f>+'Fleet Master'!#REF!</f>
        <v>#REF!</v>
      </c>
      <c r="G12" s="29"/>
      <c r="H12" s="28"/>
      <c r="I12" s="29"/>
      <c r="J12" s="29"/>
      <c r="K12" s="29"/>
      <c r="L12" s="29"/>
      <c r="M12" s="29"/>
      <c r="N12" s="68" t="e">
        <f>+$G$51</f>
        <v>#REF!</v>
      </c>
    </row>
    <row r="13" spans="1:14" ht="18" thickTop="1" thickBot="1">
      <c r="A13" s="50" t="s">
        <v>20</v>
      </c>
      <c r="B13" s="51">
        <f>+B11-B6</f>
        <v>2668.0759760474793</v>
      </c>
      <c r="C13" s="52">
        <f>+C11-C6</f>
        <v>0</v>
      </c>
      <c r="D13" s="12"/>
      <c r="E13" s="22" t="s">
        <v>0</v>
      </c>
      <c r="F13" s="53" t="e">
        <f>SUM(F6:F10)</f>
        <v>#REF!</v>
      </c>
      <c r="G13" s="54">
        <f t="shared" ref="G13:N13" si="4">SUM(G6:G12)</f>
        <v>0</v>
      </c>
      <c r="H13" s="54">
        <f t="shared" si="4"/>
        <v>0</v>
      </c>
      <c r="I13" s="54">
        <f t="shared" si="4"/>
        <v>0</v>
      </c>
      <c r="J13" s="54">
        <f t="shared" si="4"/>
        <v>40968.614714063951</v>
      </c>
      <c r="K13" s="54" t="e">
        <f t="shared" si="4"/>
        <v>#REF!</v>
      </c>
      <c r="L13" s="54" t="e">
        <f t="shared" si="4"/>
        <v>#REF!</v>
      </c>
      <c r="M13" s="54" t="e">
        <f t="shared" si="4"/>
        <v>#REF!</v>
      </c>
      <c r="N13" s="54" t="e">
        <f t="shared" si="4"/>
        <v>#REF!</v>
      </c>
    </row>
    <row r="14" spans="1:14" ht="17.25" thickTop="1">
      <c r="A14" s="55"/>
      <c r="B14" s="56"/>
      <c r="C14" s="57"/>
      <c r="D14" s="12"/>
      <c r="E14" s="58"/>
      <c r="F14" s="12"/>
      <c r="G14" s="12"/>
      <c r="H14" s="12"/>
      <c r="I14" s="12"/>
      <c r="J14" s="12"/>
      <c r="K14" s="12"/>
      <c r="L14" s="12"/>
      <c r="M14" s="12"/>
      <c r="N14" s="12"/>
    </row>
    <row r="15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7.25" thickBot="1">
      <c r="A16" s="11" t="s">
        <v>8</v>
      </c>
      <c r="B16" s="12" t="s">
        <v>9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7.25" thickTop="1">
      <c r="A17" s="14" t="s">
        <v>10</v>
      </c>
      <c r="B17" s="15" t="s">
        <v>11</v>
      </c>
      <c r="C17" s="16" t="s">
        <v>23</v>
      </c>
      <c r="D17" s="12"/>
      <c r="E17" s="159" t="s">
        <v>21</v>
      </c>
      <c r="F17" s="160"/>
      <c r="G17" s="19" t="str">
        <f t="shared" ref="G17:M17" si="5">+G4</f>
        <v xml:space="preserve">FY 17-18 </v>
      </c>
      <c r="H17" s="19" t="str">
        <f t="shared" si="5"/>
        <v>FY 18-19</v>
      </c>
      <c r="I17" s="19" t="str">
        <f t="shared" si="5"/>
        <v>FY 19-20</v>
      </c>
      <c r="J17" s="19" t="str">
        <f t="shared" si="5"/>
        <v>FY 20-21</v>
      </c>
      <c r="K17" s="19" t="str">
        <f t="shared" si="5"/>
        <v>FY 21-22</v>
      </c>
      <c r="L17" s="19" t="str">
        <f t="shared" si="5"/>
        <v>FY 22-23</v>
      </c>
      <c r="M17" s="19" t="str">
        <f t="shared" si="5"/>
        <v>FY 23-24</v>
      </c>
      <c r="N17" s="12"/>
    </row>
    <row r="18" spans="1:16" ht="16.5">
      <c r="A18" s="17" t="s">
        <v>12</v>
      </c>
      <c r="B18" s="18">
        <v>4.4999999999999998E-2</v>
      </c>
      <c r="C18" s="18">
        <v>0.03</v>
      </c>
      <c r="D18" s="12"/>
      <c r="E18" s="22" t="s">
        <v>34</v>
      </c>
      <c r="F18" s="23" t="s">
        <v>15</v>
      </c>
      <c r="G18" s="24"/>
      <c r="H18" s="24"/>
      <c r="I18" s="24"/>
      <c r="J18" s="24"/>
      <c r="K18" s="24"/>
      <c r="L18" s="24"/>
      <c r="M18" s="24"/>
      <c r="N18" s="12"/>
    </row>
    <row r="19" spans="1:16" ht="16.5">
      <c r="A19" s="20" t="s">
        <v>13</v>
      </c>
      <c r="B19" s="21">
        <v>60</v>
      </c>
      <c r="C19" s="21">
        <v>60</v>
      </c>
      <c r="D19" s="12"/>
      <c r="E19" s="28"/>
      <c r="F19" s="29"/>
      <c r="G19" s="59"/>
      <c r="H19" s="59"/>
      <c r="I19" s="59"/>
      <c r="J19" s="59"/>
      <c r="K19" s="59"/>
      <c r="L19" s="59"/>
      <c r="M19" s="59"/>
      <c r="N19" s="12"/>
    </row>
    <row r="20" spans="1:16" ht="16.5">
      <c r="A20" s="100" t="s">
        <v>16</v>
      </c>
      <c r="B20" s="26">
        <v>22500</v>
      </c>
      <c r="C20" s="98">
        <f>+'Fleet Master'!U23</f>
        <v>190000</v>
      </c>
      <c r="D20" s="12"/>
      <c r="E20" s="28" t="s">
        <v>26</v>
      </c>
      <c r="F20" s="29">
        <f>$F$7</f>
        <v>0</v>
      </c>
      <c r="G20" s="59"/>
      <c r="H20" s="59">
        <v>0</v>
      </c>
      <c r="I20" s="59"/>
      <c r="J20" s="59"/>
      <c r="K20" s="59"/>
      <c r="L20" s="59"/>
      <c r="M20" s="59"/>
      <c r="N20" s="12"/>
    </row>
    <row r="21" spans="1:16" ht="17.25" thickBot="1">
      <c r="A21" s="32" t="s">
        <v>17</v>
      </c>
      <c r="B21" s="33">
        <v>0</v>
      </c>
      <c r="C21" s="34">
        <v>0</v>
      </c>
      <c r="D21" s="12"/>
      <c r="E21" s="28" t="s">
        <v>27</v>
      </c>
      <c r="F21" s="29">
        <f>$F$8</f>
        <v>0</v>
      </c>
      <c r="G21" s="59"/>
      <c r="H21" s="59"/>
      <c r="I21" s="59">
        <v>0</v>
      </c>
      <c r="J21" s="59"/>
      <c r="K21" s="59"/>
      <c r="L21" s="59"/>
      <c r="M21" s="59"/>
      <c r="N21" s="12"/>
    </row>
    <row r="22" spans="1:16" ht="18" thickTop="1" thickBot="1">
      <c r="A22" s="161"/>
      <c r="B22" s="162"/>
      <c r="C22" s="36"/>
      <c r="D22" s="12"/>
      <c r="E22" s="28" t="s">
        <v>51</v>
      </c>
      <c r="F22" s="29">
        <f>$F$9</f>
        <v>0</v>
      </c>
      <c r="G22" s="59"/>
      <c r="H22" s="59"/>
      <c r="I22" s="59"/>
      <c r="J22" s="59">
        <v>0</v>
      </c>
      <c r="K22" s="59"/>
      <c r="L22" s="59"/>
      <c r="M22" s="59"/>
      <c r="N22" s="12"/>
    </row>
    <row r="23" spans="1:16" ht="17.25" thickTop="1">
      <c r="A23" s="38" t="s">
        <v>30</v>
      </c>
      <c r="B23" s="39">
        <f>-PMT(B18/12,B19,B20,B21)</f>
        <v>419.46793293412463</v>
      </c>
      <c r="C23" s="40">
        <f>-PMT(C18/12,C19,C20,C21)</f>
        <v>3414.0512261719959</v>
      </c>
      <c r="D23" s="12"/>
      <c r="E23" s="28" t="s">
        <v>52</v>
      </c>
      <c r="F23" s="29" t="e">
        <f>+$F$10</f>
        <v>#REF!</v>
      </c>
      <c r="G23" s="59"/>
      <c r="H23" s="59"/>
      <c r="I23" s="59"/>
      <c r="J23" s="59"/>
      <c r="K23" s="59" t="e">
        <f>+$C$47</f>
        <v>#REF!</v>
      </c>
      <c r="L23" s="59"/>
      <c r="M23" s="59"/>
      <c r="N23" s="12"/>
    </row>
    <row r="24" spans="1:16" ht="16.5">
      <c r="A24" s="20" t="s">
        <v>29</v>
      </c>
      <c r="B24" s="60">
        <f>+B23*12</f>
        <v>5033.6151952094951</v>
      </c>
      <c r="C24" s="61">
        <f>+C23*12</f>
        <v>40968.614714063951</v>
      </c>
      <c r="D24" s="12"/>
      <c r="E24" s="28" t="s">
        <v>53</v>
      </c>
      <c r="F24" s="29" t="e">
        <f>$F$11</f>
        <v>#REF!</v>
      </c>
      <c r="G24" s="59"/>
      <c r="H24" s="59"/>
      <c r="I24" s="59"/>
      <c r="J24" s="59"/>
      <c r="K24" s="59"/>
      <c r="L24" s="59" t="e">
        <f>+$C$60</f>
        <v>#REF!</v>
      </c>
      <c r="M24" s="59"/>
      <c r="N24" s="12"/>
    </row>
    <row r="25" spans="1:16" ht="17.25" thickBot="1">
      <c r="A25" s="46" t="s">
        <v>19</v>
      </c>
      <c r="B25" s="47">
        <f>+B23*B19</f>
        <v>25168.075976047479</v>
      </c>
      <c r="C25" s="48">
        <f>+C23*C19</f>
        <v>204843.07357031974</v>
      </c>
      <c r="D25" s="12"/>
      <c r="E25" s="28" t="s">
        <v>60</v>
      </c>
      <c r="F25" s="29" t="e">
        <f>$F$12</f>
        <v>#REF!</v>
      </c>
      <c r="G25" s="59"/>
      <c r="H25" s="59"/>
      <c r="I25" s="59"/>
      <c r="J25" s="59"/>
      <c r="K25" s="59"/>
      <c r="L25" s="59"/>
      <c r="M25" s="59" t="e">
        <f>+G47</f>
        <v>#REF!</v>
      </c>
      <c r="N25" s="12"/>
    </row>
    <row r="26" spans="1:16" ht="18" thickTop="1" thickBot="1">
      <c r="A26" s="161"/>
      <c r="B26" s="162"/>
      <c r="C26" s="36"/>
      <c r="D26" s="12"/>
      <c r="E26" s="22" t="s">
        <v>0</v>
      </c>
      <c r="F26" s="29">
        <v>0</v>
      </c>
      <c r="G26" s="54">
        <f t="shared" ref="G26:M26" ca="1" si="6">SUM(G19:G26)</f>
        <v>0</v>
      </c>
      <c r="H26" s="54">
        <f t="shared" ca="1" si="6"/>
        <v>0</v>
      </c>
      <c r="I26" s="54">
        <f t="shared" ca="1" si="6"/>
        <v>0</v>
      </c>
      <c r="J26" s="54">
        <f t="shared" ca="1" si="6"/>
        <v>0</v>
      </c>
      <c r="K26" s="54" t="e">
        <f t="shared" si="6"/>
        <v>#REF!</v>
      </c>
      <c r="L26" s="54" t="e">
        <f t="shared" si="6"/>
        <v>#REF!</v>
      </c>
      <c r="M26" s="54" t="e">
        <f t="shared" si="6"/>
        <v>#REF!</v>
      </c>
      <c r="N26" s="12"/>
    </row>
    <row r="27" spans="1:16" ht="18" thickTop="1" thickBot="1">
      <c r="A27" s="50" t="s">
        <v>20</v>
      </c>
      <c r="B27" s="51">
        <f>+B25-B20</f>
        <v>2668.0759760474793</v>
      </c>
      <c r="C27" s="99">
        <f>+C25-C20</f>
        <v>14843.073570319742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6" ht="17.25" thickTop="1">
      <c r="A28" s="55"/>
      <c r="B28" s="56"/>
      <c r="C28" s="57"/>
      <c r="D28" s="12"/>
      <c r="E28" s="62"/>
      <c r="F28" s="12"/>
      <c r="G28" s="12"/>
      <c r="H28" s="12"/>
      <c r="I28" s="12"/>
      <c r="J28" s="12"/>
      <c r="K28" s="12"/>
      <c r="L28" s="12"/>
      <c r="M28" s="12"/>
      <c r="N28" s="12"/>
    </row>
    <row r="29" spans="1:1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P29" s="10"/>
    </row>
    <row r="30" spans="1:16" ht="17.25" thickBot="1">
      <c r="A30" s="11" t="s">
        <v>8</v>
      </c>
      <c r="B30" s="12" t="s">
        <v>9</v>
      </c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P30" s="10"/>
    </row>
    <row r="31" spans="1:16" ht="17.25" thickTop="1">
      <c r="A31" s="14" t="s">
        <v>10</v>
      </c>
      <c r="B31" s="15" t="s">
        <v>11</v>
      </c>
      <c r="C31" s="16" t="s">
        <v>24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P31" s="10"/>
    </row>
    <row r="32" spans="1:16" ht="16.5">
      <c r="A32" s="17" t="s">
        <v>12</v>
      </c>
      <c r="B32" s="18">
        <v>4.4999999999999998E-2</v>
      </c>
      <c r="C32" s="18">
        <f>+C18</f>
        <v>0.03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P32" s="10"/>
    </row>
    <row r="33" spans="1:16" ht="16.5">
      <c r="A33" s="20" t="s">
        <v>13</v>
      </c>
      <c r="B33" s="21">
        <v>60</v>
      </c>
      <c r="C33" s="21">
        <v>60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P33" s="10">
        <f>SUM(G38:N38)</f>
        <v>0</v>
      </c>
    </row>
    <row r="34" spans="1:16" ht="16.5">
      <c r="A34" s="25" t="s">
        <v>16</v>
      </c>
      <c r="B34" s="26">
        <v>22500</v>
      </c>
      <c r="C34" s="27" t="e">
        <f>+'Fleet Master'!#REF!</f>
        <v>#REF!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6" ht="17.25" thickBot="1">
      <c r="A35" s="32" t="s">
        <v>17</v>
      </c>
      <c r="B35" s="33">
        <v>0</v>
      </c>
      <c r="C35" s="34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6" ht="18" thickTop="1" thickBot="1">
      <c r="A36" s="161"/>
      <c r="B36" s="162"/>
      <c r="C36" s="3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6" ht="17.25" thickTop="1">
      <c r="A37" s="38" t="s">
        <v>18</v>
      </c>
      <c r="B37" s="39">
        <f>-PMT(B32/12,B33,B34,B35)</f>
        <v>419.46793293412463</v>
      </c>
      <c r="C37" s="40" t="e">
        <f>-PMT(C32/12,C33,C34,C35)</f>
        <v>#REF!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6" ht="16.5">
      <c r="A38" s="20" t="s">
        <v>29</v>
      </c>
      <c r="B38" s="60">
        <f>+B37*12</f>
        <v>5033.6151952094951</v>
      </c>
      <c r="C38" s="63" t="e">
        <f>+C37*12</f>
        <v>#REF!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6" ht="17.25" thickBot="1">
      <c r="A39" s="46" t="s">
        <v>19</v>
      </c>
      <c r="B39" s="47">
        <f>+B37*B33</f>
        <v>25168.075976047479</v>
      </c>
      <c r="C39" s="48" t="e">
        <f>+C37*C33</f>
        <v>#REF!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6" ht="18" thickTop="1" thickBot="1">
      <c r="A40" s="161"/>
      <c r="B40" s="162"/>
      <c r="C40" s="3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6" ht="18" thickTop="1" thickBot="1">
      <c r="A41" s="50" t="s">
        <v>20</v>
      </c>
      <c r="B41" s="51">
        <f>+B39-B34</f>
        <v>2668.0759760474793</v>
      </c>
      <c r="C41" s="52" t="e">
        <f>+C39-C34</f>
        <v>#REF!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6" ht="13.5" thickTop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6" ht="17.25" thickBot="1">
      <c r="A43" s="11" t="s">
        <v>8</v>
      </c>
      <c r="B43" s="12" t="s">
        <v>9</v>
      </c>
      <c r="C43" s="13"/>
      <c r="D43" s="12"/>
      <c r="E43" s="12"/>
      <c r="F43" s="11" t="s">
        <v>8</v>
      </c>
      <c r="G43" s="12" t="s">
        <v>9</v>
      </c>
      <c r="H43" s="12"/>
      <c r="I43" s="12"/>
      <c r="J43" s="12"/>
      <c r="K43" s="12"/>
      <c r="L43" s="12"/>
      <c r="M43" s="12"/>
      <c r="N43" s="12"/>
    </row>
    <row r="44" spans="1:16" ht="17.25" thickTop="1">
      <c r="A44" s="14" t="s">
        <v>10</v>
      </c>
      <c r="B44" s="15" t="s">
        <v>11</v>
      </c>
      <c r="C44" s="16" t="s">
        <v>25</v>
      </c>
      <c r="D44" s="12"/>
      <c r="E44" s="12"/>
      <c r="F44" s="14" t="s">
        <v>10</v>
      </c>
      <c r="G44" s="16" t="s">
        <v>27</v>
      </c>
      <c r="H44" s="12"/>
      <c r="I44" s="12"/>
      <c r="J44" s="12"/>
      <c r="K44" s="12"/>
      <c r="L44" s="12"/>
      <c r="M44" s="12"/>
      <c r="N44" s="12"/>
    </row>
    <row r="45" spans="1:16" ht="16.5">
      <c r="A45" s="17" t="s">
        <v>12</v>
      </c>
      <c r="B45" s="18">
        <v>4.4999999999999998E-2</v>
      </c>
      <c r="C45" s="18">
        <f>+C32</f>
        <v>0.03</v>
      </c>
      <c r="D45" s="12"/>
      <c r="E45" s="12"/>
      <c r="F45" s="17" t="s">
        <v>12</v>
      </c>
      <c r="G45" s="18">
        <v>0.03</v>
      </c>
      <c r="H45" s="12"/>
      <c r="I45" s="12"/>
      <c r="J45" s="12"/>
      <c r="K45" s="12"/>
      <c r="L45" s="12"/>
      <c r="M45" s="12"/>
      <c r="N45" s="12"/>
    </row>
    <row r="46" spans="1:16" ht="16.5">
      <c r="A46" s="20" t="s">
        <v>13</v>
      </c>
      <c r="B46" s="21">
        <v>60</v>
      </c>
      <c r="C46" s="21">
        <v>60</v>
      </c>
      <c r="D46" s="12"/>
      <c r="E46" s="12"/>
      <c r="F46" s="20" t="s">
        <v>13</v>
      </c>
      <c r="G46" s="21">
        <v>60</v>
      </c>
      <c r="H46" s="12"/>
      <c r="I46" s="12"/>
      <c r="J46" s="12"/>
      <c r="K46" s="12"/>
      <c r="L46" s="12"/>
      <c r="M46" s="12"/>
      <c r="N46" s="12"/>
    </row>
    <row r="47" spans="1:16" ht="16.5">
      <c r="A47" s="25" t="s">
        <v>16</v>
      </c>
      <c r="B47" s="26">
        <v>22500</v>
      </c>
      <c r="C47" s="27" t="e">
        <f>+'Fleet Master'!#REF!</f>
        <v>#REF!</v>
      </c>
      <c r="D47" s="12"/>
      <c r="E47" s="12"/>
      <c r="F47" s="25" t="s">
        <v>16</v>
      </c>
      <c r="G47" s="27" t="e">
        <f>+'Fleet Master'!#REF!</f>
        <v>#REF!</v>
      </c>
      <c r="H47" s="12"/>
      <c r="I47" s="12"/>
      <c r="J47" s="12"/>
      <c r="K47" s="12"/>
      <c r="L47" s="12"/>
      <c r="M47" s="12"/>
      <c r="N47" s="12"/>
    </row>
    <row r="48" spans="1:16" ht="17.25" thickBot="1">
      <c r="A48" s="32" t="s">
        <v>17</v>
      </c>
      <c r="B48" s="33">
        <v>0</v>
      </c>
      <c r="C48" s="34">
        <v>0</v>
      </c>
      <c r="D48" s="12"/>
      <c r="E48" s="12"/>
      <c r="F48" s="32" t="s">
        <v>17</v>
      </c>
      <c r="G48" s="34">
        <v>0</v>
      </c>
      <c r="H48" s="12"/>
      <c r="I48" s="12"/>
      <c r="J48" s="12"/>
      <c r="K48" s="12"/>
      <c r="L48" s="12"/>
      <c r="M48" s="12"/>
      <c r="N48" s="12"/>
    </row>
    <row r="49" spans="1:14" ht="18" thickTop="1" thickBot="1">
      <c r="A49" s="161"/>
      <c r="B49" s="162"/>
      <c r="C49" s="36"/>
      <c r="D49" s="12"/>
      <c r="E49" s="12"/>
      <c r="F49" s="64"/>
      <c r="G49" s="36"/>
      <c r="H49" s="12"/>
      <c r="I49" s="12"/>
      <c r="J49" s="12"/>
      <c r="K49" s="12"/>
      <c r="L49" s="12"/>
      <c r="M49" s="12"/>
      <c r="N49" s="12"/>
    </row>
    <row r="50" spans="1:14" ht="17.25" thickTop="1">
      <c r="A50" s="38" t="s">
        <v>30</v>
      </c>
      <c r="B50" s="39">
        <f>-PMT(B45/12,B46,B47,B48)</f>
        <v>419.46793293412463</v>
      </c>
      <c r="C50" s="40" t="e">
        <f>-PMT(C45/12,C46,C47,C48)</f>
        <v>#REF!</v>
      </c>
      <c r="D50" s="12"/>
      <c r="E50" s="12"/>
      <c r="F50" s="38" t="s">
        <v>30</v>
      </c>
      <c r="G50" s="40" t="e">
        <f>-PMT(G45/12,G46,G47,G48)</f>
        <v>#REF!</v>
      </c>
      <c r="H50" s="12"/>
      <c r="I50" s="12"/>
      <c r="J50" s="12"/>
      <c r="K50" s="12"/>
      <c r="L50" s="12"/>
      <c r="M50" s="12"/>
      <c r="N50" s="12"/>
    </row>
    <row r="51" spans="1:14" ht="16.5">
      <c r="A51" s="20" t="s">
        <v>29</v>
      </c>
      <c r="B51" s="60">
        <f>+B50*12</f>
        <v>5033.6151952094951</v>
      </c>
      <c r="C51" s="65" t="e">
        <f>+C50*12</f>
        <v>#REF!</v>
      </c>
      <c r="D51" s="12"/>
      <c r="E51" s="12"/>
      <c r="F51" s="20" t="s">
        <v>29</v>
      </c>
      <c r="G51" s="44" t="e">
        <f>+G50*12</f>
        <v>#REF!</v>
      </c>
      <c r="H51" s="12"/>
      <c r="I51" s="12"/>
      <c r="J51" s="12"/>
      <c r="K51" s="12"/>
      <c r="L51" s="12"/>
      <c r="M51" s="12"/>
      <c r="N51" s="12"/>
    </row>
    <row r="52" spans="1:14" ht="17.25" thickBot="1">
      <c r="A52" s="46" t="s">
        <v>19</v>
      </c>
      <c r="B52" s="47">
        <f>+B50*B46</f>
        <v>25168.075976047479</v>
      </c>
      <c r="C52" s="48" t="e">
        <f>+C50*C46</f>
        <v>#REF!</v>
      </c>
      <c r="D52" s="12"/>
      <c r="E52" s="12"/>
      <c r="F52" s="46" t="s">
        <v>19</v>
      </c>
      <c r="G52" s="48" t="e">
        <f>+G50*G46</f>
        <v>#REF!</v>
      </c>
      <c r="H52" s="12"/>
      <c r="I52" s="12"/>
      <c r="J52" s="12"/>
      <c r="K52" s="12"/>
      <c r="L52" s="12"/>
      <c r="M52" s="12"/>
      <c r="N52" s="12"/>
    </row>
    <row r="53" spans="1:14" ht="18" thickTop="1" thickBot="1">
      <c r="A53" s="161"/>
      <c r="B53" s="162"/>
      <c r="C53" s="36"/>
      <c r="D53" s="12"/>
      <c r="E53" s="12"/>
      <c r="F53" s="64"/>
      <c r="G53" s="36"/>
      <c r="H53" s="12"/>
      <c r="I53" s="12"/>
      <c r="J53" s="12"/>
      <c r="K53" s="12"/>
      <c r="L53" s="12"/>
      <c r="M53" s="12"/>
      <c r="N53" s="12"/>
    </row>
    <row r="54" spans="1:14" ht="18" thickTop="1" thickBot="1">
      <c r="A54" s="50" t="s">
        <v>20</v>
      </c>
      <c r="B54" s="51">
        <f>+B52-B47</f>
        <v>2668.0759760474793</v>
      </c>
      <c r="C54" s="52" t="e">
        <f>+C52-C47</f>
        <v>#REF!</v>
      </c>
      <c r="D54" s="12"/>
      <c r="E54" s="12"/>
      <c r="F54" s="50" t="s">
        <v>20</v>
      </c>
      <c r="G54" s="52" t="e">
        <f>+G52-G47</f>
        <v>#REF!</v>
      </c>
      <c r="H54" s="12"/>
      <c r="I54" s="12"/>
      <c r="J54" s="12"/>
      <c r="K54" s="12"/>
      <c r="L54" s="12"/>
      <c r="M54" s="12"/>
      <c r="N54" s="12"/>
    </row>
    <row r="55" spans="1:14" ht="13.5" thickTop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7.25" thickBot="1">
      <c r="A56" s="11" t="s">
        <v>8</v>
      </c>
      <c r="B56" s="12" t="s">
        <v>9</v>
      </c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7.25" thickTop="1">
      <c r="A57" s="14" t="s">
        <v>10</v>
      </c>
      <c r="B57" s="15" t="s">
        <v>11</v>
      </c>
      <c r="C57" s="16" t="s">
        <v>26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6.5">
      <c r="A58" s="17" t="s">
        <v>12</v>
      </c>
      <c r="B58" s="18">
        <v>4.4999999999999998E-2</v>
      </c>
      <c r="C58" s="18">
        <f>+C45</f>
        <v>0.03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6.5">
      <c r="A59" s="20" t="s">
        <v>13</v>
      </c>
      <c r="B59" s="21">
        <v>60</v>
      </c>
      <c r="C59" s="21">
        <v>60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6.5">
      <c r="A60" s="25" t="s">
        <v>16</v>
      </c>
      <c r="B60" s="26">
        <v>22500</v>
      </c>
      <c r="C60" s="27" t="e">
        <f>+'Fleet Master'!#REF!</f>
        <v>#REF!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7.25" thickBot="1">
      <c r="A61" s="32" t="s">
        <v>17</v>
      </c>
      <c r="B61" s="33">
        <v>0</v>
      </c>
      <c r="C61" s="34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8" thickTop="1" thickBot="1">
      <c r="A62" s="161"/>
      <c r="B62" s="162"/>
      <c r="C62" s="3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7.25" thickTop="1">
      <c r="A63" s="38" t="s">
        <v>30</v>
      </c>
      <c r="B63" s="39">
        <f>-PMT(B58/12,B59,B60,B61)</f>
        <v>419.46793293412463</v>
      </c>
      <c r="C63" s="40" t="e">
        <f>-PMT(C58/12,C59,C60,C61)</f>
        <v>#REF!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6.5">
      <c r="A64" s="20" t="s">
        <v>29</v>
      </c>
      <c r="B64" s="60">
        <f>+B63*12</f>
        <v>5033.6151952094951</v>
      </c>
      <c r="C64" s="66" t="e">
        <f>+C63*12</f>
        <v>#REF!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7.25" thickBot="1">
      <c r="A65" s="46" t="s">
        <v>19</v>
      </c>
      <c r="B65" s="47">
        <f>+B63*B59</f>
        <v>25168.075976047479</v>
      </c>
      <c r="C65" s="48" t="e">
        <f>+C63*C59</f>
        <v>#REF!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8" thickTop="1" thickBot="1">
      <c r="A66" s="161"/>
      <c r="B66" s="162"/>
      <c r="C66" s="3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8" thickTop="1" thickBot="1">
      <c r="A67" s="50" t="s">
        <v>20</v>
      </c>
      <c r="B67" s="51">
        <f>+B65-B60</f>
        <v>2668.0759760474793</v>
      </c>
      <c r="C67" s="52" t="e">
        <f>+C65-C60</f>
        <v>#REF!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3.5" thickTop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</sheetData>
  <mergeCells count="14">
    <mergeCell ref="A62:B62"/>
    <mergeCell ref="A66:B66"/>
    <mergeCell ref="E2:N2"/>
    <mergeCell ref="A26:B26"/>
    <mergeCell ref="A36:B36"/>
    <mergeCell ref="A40:B40"/>
    <mergeCell ref="A49:B49"/>
    <mergeCell ref="A53:B53"/>
    <mergeCell ref="A22:B22"/>
    <mergeCell ref="E1:N1"/>
    <mergeCell ref="E4:F4"/>
    <mergeCell ref="A8:B8"/>
    <mergeCell ref="A12:B12"/>
    <mergeCell ref="E17:F17"/>
  </mergeCells>
  <pageMargins left="0.7" right="0.7" top="0.75" bottom="0.75" header="0.3" footer="0.3"/>
  <pageSetup scale="45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Fleet Master</vt:lpstr>
      <vt:lpstr>debt service calculator</vt:lpstr>
      <vt:lpstr>'debt service calculator'!Print_Area</vt:lpstr>
      <vt:lpstr>'Fleet Master'!Print_Area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Gibboney, Anita (OMB)</dc:creator>
  <cp:lastModifiedBy>Muniz, Victoria (COM)</cp:lastModifiedBy>
  <cp:lastPrinted>2017-11-16T14:45:24Z</cp:lastPrinted>
  <dcterms:created xsi:type="dcterms:W3CDTF">2017-07-25T20:25:57Z</dcterms:created>
  <dcterms:modified xsi:type="dcterms:W3CDTF">2021-12-01T16:52:45Z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