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Marlene Files\CITT\Projections\Projected Municipal Payments\"/>
    </mc:Choice>
  </mc:AlternateContent>
  <xr:revisionPtr revIDLastSave="0" documentId="13_ncr:1_{C4900013-53E6-4A28-9275-84B553FC7E58}" xr6:coauthVersionLast="47" xr6:coauthVersionMax="47" xr10:uidLastSave="{00000000-0000-0000-0000-000000000000}"/>
  <bookViews>
    <workbookView xWindow="-120" yWindow="-120" windowWidth="29040" windowHeight="17640" activeTab="1" xr2:uid="{F5CDE886-2F9B-4E1B-BB54-90EFB437ED59}"/>
  </bookViews>
  <sheets>
    <sheet name="Official FY23 Projections" sheetId="1" r:id="rId1"/>
    <sheet name="Official FY23 Projections (2)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2" l="1"/>
  <c r="F11" i="2"/>
  <c r="F23" i="2"/>
  <c r="F10" i="2"/>
  <c r="G23" i="2"/>
  <c r="H23" i="2"/>
  <c r="G11" i="2"/>
  <c r="H11" i="2"/>
  <c r="G10" i="2"/>
  <c r="H10" i="2"/>
  <c r="F4" i="2"/>
  <c r="F6" i="2"/>
  <c r="F7" i="2"/>
  <c r="F8" i="2"/>
  <c r="F9" i="2"/>
  <c r="F12" i="2"/>
  <c r="F13" i="2"/>
  <c r="F14" i="2"/>
  <c r="F15" i="2"/>
  <c r="F16" i="2"/>
  <c r="F17" i="2"/>
  <c r="F18" i="2"/>
  <c r="F19" i="2"/>
  <c r="F20" i="2"/>
  <c r="F21" i="2"/>
  <c r="F22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5" i="2"/>
  <c r="E40" i="2"/>
  <c r="B44" i="2"/>
  <c r="B42" i="2"/>
  <c r="B9" i="2"/>
  <c r="B8" i="2"/>
  <c r="B7" i="2"/>
  <c r="B6" i="2"/>
  <c r="B5" i="2"/>
  <c r="C45" i="1"/>
  <c r="C43" i="1"/>
  <c r="C13" i="1"/>
  <c r="C12" i="1"/>
  <c r="C11" i="1"/>
  <c r="C10" i="1"/>
  <c r="C41" i="1" s="1"/>
  <c r="C9" i="1"/>
  <c r="E6" i="1"/>
  <c r="F40" i="2" l="1"/>
  <c r="B40" i="2"/>
  <c r="C49" i="1"/>
  <c r="D41" i="1"/>
  <c r="D37" i="1"/>
  <c r="E37" i="1" s="1"/>
  <c r="D33" i="1"/>
  <c r="E33" i="1" s="1"/>
  <c r="D29" i="1"/>
  <c r="E29" i="1" s="1"/>
  <c r="D26" i="1"/>
  <c r="E26" i="1" s="1"/>
  <c r="D24" i="1"/>
  <c r="E24" i="1" s="1"/>
  <c r="D22" i="1"/>
  <c r="E22" i="1" s="1"/>
  <c r="D20" i="1"/>
  <c r="E20" i="1" s="1"/>
  <c r="D18" i="1"/>
  <c r="E18" i="1" s="1"/>
  <c r="D16" i="1"/>
  <c r="E16" i="1" s="1"/>
  <c r="D14" i="1"/>
  <c r="E14" i="1" s="1"/>
  <c r="D27" i="1"/>
  <c r="E27" i="1" s="1"/>
  <c r="D21" i="1"/>
  <c r="E21" i="1" s="1"/>
  <c r="D13" i="1"/>
  <c r="E13" i="1" s="1"/>
  <c r="D9" i="1"/>
  <c r="E9" i="1" s="1"/>
  <c r="D34" i="1"/>
  <c r="E34" i="1" s="1"/>
  <c r="D30" i="1"/>
  <c r="E30" i="1" s="1"/>
  <c r="D10" i="1"/>
  <c r="E10" i="1" s="1"/>
  <c r="D36" i="1"/>
  <c r="E36" i="1" s="1"/>
  <c r="D32" i="1"/>
  <c r="E32" i="1" s="1"/>
  <c r="D28" i="1"/>
  <c r="E28" i="1" s="1"/>
  <c r="D39" i="1"/>
  <c r="E39" i="1" s="1"/>
  <c r="D35" i="1"/>
  <c r="E35" i="1" s="1"/>
  <c r="D31" i="1"/>
  <c r="E31" i="1" s="1"/>
  <c r="D25" i="1"/>
  <c r="E25" i="1" s="1"/>
  <c r="D23" i="1"/>
  <c r="E23" i="1" s="1"/>
  <c r="D19" i="1"/>
  <c r="E19" i="1" s="1"/>
  <c r="D17" i="1"/>
  <c r="E17" i="1" s="1"/>
  <c r="D15" i="1"/>
  <c r="E15" i="1" s="1"/>
  <c r="D38" i="1"/>
  <c r="E38" i="1" s="1"/>
  <c r="D12" i="1"/>
  <c r="E12" i="1" s="1"/>
  <c r="D11" i="1"/>
  <c r="E11" i="1" s="1"/>
  <c r="B48" i="2" l="1"/>
  <c r="C40" i="2"/>
  <c r="C36" i="2"/>
  <c r="C32" i="2"/>
  <c r="C28" i="2"/>
  <c r="C25" i="2"/>
  <c r="C22" i="2"/>
  <c r="C20" i="2"/>
  <c r="C18" i="2"/>
  <c r="C16" i="2"/>
  <c r="C14" i="2"/>
  <c r="C12" i="2"/>
  <c r="C35" i="2"/>
  <c r="C31" i="2"/>
  <c r="C27" i="2"/>
  <c r="C38" i="2"/>
  <c r="C34" i="2"/>
  <c r="C30" i="2"/>
  <c r="C26" i="2"/>
  <c r="C24" i="2"/>
  <c r="C21" i="2"/>
  <c r="C19" i="2"/>
  <c r="C17" i="2"/>
  <c r="C15" i="2"/>
  <c r="C13" i="2"/>
  <c r="C9" i="2"/>
  <c r="C5" i="2"/>
  <c r="C37" i="2"/>
  <c r="C33" i="2"/>
  <c r="C29" i="2"/>
  <c r="C6" i="2"/>
  <c r="C7" i="2"/>
  <c r="C8" i="2"/>
  <c r="G12" i="1"/>
  <c r="F12" i="1"/>
  <c r="G19" i="1"/>
  <c r="F19" i="1"/>
  <c r="G35" i="1"/>
  <c r="F35" i="1"/>
  <c r="G36" i="1"/>
  <c r="F36" i="1"/>
  <c r="G9" i="1"/>
  <c r="E41" i="1"/>
  <c r="F9" i="1"/>
  <c r="G14" i="1"/>
  <c r="F14" i="1"/>
  <c r="G22" i="1"/>
  <c r="F22" i="1"/>
  <c r="G33" i="1"/>
  <c r="F33" i="1"/>
  <c r="G38" i="1"/>
  <c r="F38" i="1"/>
  <c r="G23" i="1"/>
  <c r="F23" i="1"/>
  <c r="G39" i="1"/>
  <c r="F39" i="1"/>
  <c r="F10" i="1"/>
  <c r="G10" i="1"/>
  <c r="G13" i="1"/>
  <c r="F13" i="1"/>
  <c r="G16" i="1"/>
  <c r="F16" i="1"/>
  <c r="G24" i="1"/>
  <c r="F24" i="1"/>
  <c r="G37" i="1"/>
  <c r="F37" i="1"/>
  <c r="G15" i="1"/>
  <c r="F15" i="1"/>
  <c r="G25" i="1"/>
  <c r="F25" i="1"/>
  <c r="G28" i="1"/>
  <c r="F28" i="1"/>
  <c r="G30" i="1"/>
  <c r="F30" i="1"/>
  <c r="G21" i="1"/>
  <c r="F21" i="1"/>
  <c r="G18" i="1"/>
  <c r="F18" i="1"/>
  <c r="G26" i="1"/>
  <c r="F26" i="1"/>
  <c r="F11" i="1"/>
  <c r="G11" i="1"/>
  <c r="G17" i="1"/>
  <c r="F17" i="1"/>
  <c r="G31" i="1"/>
  <c r="F31" i="1"/>
  <c r="G32" i="1"/>
  <c r="F32" i="1"/>
  <c r="G34" i="1"/>
  <c r="F34" i="1"/>
  <c r="G27" i="1"/>
  <c r="F27" i="1"/>
  <c r="G20" i="1"/>
  <c r="F20" i="1"/>
  <c r="G29" i="1"/>
  <c r="F29" i="1"/>
  <c r="G7" i="2" l="1"/>
  <c r="H7" i="2"/>
  <c r="H37" i="2"/>
  <c r="G37" i="2"/>
  <c r="H15" i="2"/>
  <c r="G15" i="2"/>
  <c r="H24" i="2"/>
  <c r="G24" i="2"/>
  <c r="H38" i="2"/>
  <c r="G38" i="2"/>
  <c r="H12" i="2"/>
  <c r="G12" i="2"/>
  <c r="H20" i="2"/>
  <c r="G20" i="2"/>
  <c r="H32" i="2"/>
  <c r="G32" i="2"/>
  <c r="G6" i="2"/>
  <c r="H6" i="2"/>
  <c r="H5" i="2"/>
  <c r="G5" i="2"/>
  <c r="H17" i="2"/>
  <c r="G17" i="2"/>
  <c r="H26" i="2"/>
  <c r="G26" i="2"/>
  <c r="H27" i="2"/>
  <c r="G27" i="2"/>
  <c r="H14" i="2"/>
  <c r="G14" i="2"/>
  <c r="H22" i="2"/>
  <c r="G22" i="2"/>
  <c r="H36" i="2"/>
  <c r="G36" i="2"/>
  <c r="H29" i="2"/>
  <c r="G29" i="2"/>
  <c r="H9" i="2"/>
  <c r="G9" i="2"/>
  <c r="H19" i="2"/>
  <c r="G19" i="2"/>
  <c r="H30" i="2"/>
  <c r="G30" i="2"/>
  <c r="H31" i="2"/>
  <c r="G31" i="2"/>
  <c r="H16" i="2"/>
  <c r="G16" i="2"/>
  <c r="H25" i="2"/>
  <c r="G25" i="2"/>
  <c r="H8" i="2"/>
  <c r="G8" i="2"/>
  <c r="H33" i="2"/>
  <c r="G33" i="2"/>
  <c r="H13" i="2"/>
  <c r="G13" i="2"/>
  <c r="H21" i="2"/>
  <c r="G21" i="2"/>
  <c r="H34" i="2"/>
  <c r="G34" i="2"/>
  <c r="H35" i="2"/>
  <c r="G35" i="2"/>
  <c r="H18" i="2"/>
  <c r="G18" i="2"/>
  <c r="H28" i="2"/>
  <c r="G28" i="2"/>
  <c r="F41" i="1"/>
  <c r="E52" i="1"/>
  <c r="E55" i="1" s="1"/>
  <c r="D52" i="1"/>
  <c r="D55" i="1" s="1"/>
  <c r="G41" i="1"/>
  <c r="C52" i="1"/>
  <c r="C55" i="1" s="1"/>
  <c r="G40" i="2" l="1"/>
  <c r="D51" i="2"/>
  <c r="D54" i="2" s="1"/>
  <c r="C51" i="2"/>
  <c r="C54" i="2" s="1"/>
  <c r="H40" i="2"/>
  <c r="B51" i="2"/>
  <c r="B54" i="2" s="1"/>
  <c r="E58" i="1"/>
  <c r="F58" i="1" s="1"/>
  <c r="D57" i="2" l="1"/>
  <c r="G57" i="2" s="1"/>
</calcChain>
</file>

<file path=xl/sharedStrings.xml><?xml version="1.0" encoding="utf-8"?>
<sst xmlns="http://schemas.openxmlformats.org/spreadsheetml/2006/main" count="115" uniqueCount="57">
  <si>
    <t>Estimated Municipal Transportation Surtax Funds Distribution</t>
  </si>
  <si>
    <t>Projected for FY23*</t>
  </si>
  <si>
    <t>Jurisdiction</t>
  </si>
  <si>
    <t>Population</t>
  </si>
  <si>
    <t>% Population</t>
  </si>
  <si>
    <t>20% Transit Share</t>
  </si>
  <si>
    <t>80% Transportation Share</t>
  </si>
  <si>
    <t>**</t>
  </si>
  <si>
    <t>Aventura</t>
  </si>
  <si>
    <t>Bal Harbour Village</t>
  </si>
  <si>
    <t>Bay Harbor Islands</t>
  </si>
  <si>
    <t>Biscayne Park</t>
  </si>
  <si>
    <t>Coral Gables</t>
  </si>
  <si>
    <t>El Portal**</t>
  </si>
  <si>
    <t>Florida City</t>
  </si>
  <si>
    <t>Golden Beach</t>
  </si>
  <si>
    <t>Hialeah**</t>
  </si>
  <si>
    <t>Hialeah Gardens**</t>
  </si>
  <si>
    <t>Homestead</t>
  </si>
  <si>
    <t>Indian Creek Village</t>
  </si>
  <si>
    <t>Key Biscayne</t>
  </si>
  <si>
    <t>Medley</t>
  </si>
  <si>
    <t>Miami</t>
  </si>
  <si>
    <t>Miami Beach</t>
  </si>
  <si>
    <t>Miami Lakes</t>
  </si>
  <si>
    <t>Miami Shores**</t>
  </si>
  <si>
    <t>Miami Springs</t>
  </si>
  <si>
    <t>North Bay Village</t>
  </si>
  <si>
    <t>North Miami**</t>
  </si>
  <si>
    <t>North Miami Beach</t>
  </si>
  <si>
    <t>Opa-Locka</t>
  </si>
  <si>
    <t>Palmetto Bay</t>
  </si>
  <si>
    <t>Pinecrest</t>
  </si>
  <si>
    <t>South Miami</t>
  </si>
  <si>
    <t>Sunny Isles Beach</t>
  </si>
  <si>
    <t>Surfside</t>
  </si>
  <si>
    <t>Sweetwater**</t>
  </si>
  <si>
    <t>Virginia Gardens</t>
  </si>
  <si>
    <t>West Miami</t>
  </si>
  <si>
    <t xml:space="preserve"> </t>
  </si>
  <si>
    <t>Municipal Participation</t>
  </si>
  <si>
    <t>New Cities</t>
  </si>
  <si>
    <t>Annexations**</t>
  </si>
  <si>
    <t>Unincorporated</t>
  </si>
  <si>
    <t>Total  Miami-Dade</t>
  </si>
  <si>
    <t>Cutler Bay</t>
  </si>
  <si>
    <t>Miami Gardens</t>
  </si>
  <si>
    <t>Doral</t>
  </si>
  <si>
    <t>Per Capita Amount</t>
  </si>
  <si>
    <t xml:space="preserve">Transfer </t>
  </si>
  <si>
    <t>Total</t>
  </si>
  <si>
    <t>** Population net of amount annexed.</t>
  </si>
  <si>
    <t>Difference</t>
  </si>
  <si>
    <t xml:space="preserve">FY 23 Projected Surtax </t>
  </si>
  <si>
    <t>**FY 23 Actual Surtax and Aug, Sep and 4th Qtr Estimated</t>
  </si>
  <si>
    <t>Municipality</t>
  </si>
  <si>
    <t>**August, September and 4th Qtr Adjustment are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</si>
</sst>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%"/>
    <numFmt numFmtId="166" formatCode="&quot;$&quot;#,##0"/>
    <numFmt numFmtId="167" formatCode="_(* #,##0_);_(* \(#,##0\);_(* &quot;-&quot;??_);_(@_)"/>
    <numFmt numFmtId="168" formatCode="&quot;$&quot;#,##0.00"/>
    <numFmt numFmtId="169" formatCode="&quot;$&quot;#,##0.0000"/>
    <numFmt numFmtId="170" formatCode="0.000000%"/>
    <numFmt numFmtId="171" formatCode="#,##0.000"/>
    <numFmt numFmtId="172" formatCode="_(&quot;$&quot;* #,##0_);_(&quot;$&quot;* \(#,##0\);_(&quot;$&quot;* &quot;-&quot;??_);_(@_)"/>
    <numFmt numFmtId="173" formatCode="#,##0.0000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horizontal="left" indent="1"/>
    </xf>
  </cellStyleXfs>
  <cellXfs count="90">
    <xf numFmtId="0" fontId="0" fillId="0" borderId="0" xfId="0"/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2" fontId="2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164" fontId="0" fillId="0" borderId="7" xfId="0" applyNumberForma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42" fontId="2" fillId="0" borderId="9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42" fontId="0" fillId="0" borderId="0" xfId="0" applyNumberFormat="1" applyAlignment="1">
      <alignment vertical="center"/>
    </xf>
    <xf numFmtId="0" fontId="0" fillId="0" borderId="10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11" xfId="0" applyNumberFormat="1" applyBorder="1" applyAlignment="1">
      <alignment vertical="center"/>
    </xf>
    <xf numFmtId="165" fontId="0" fillId="0" borderId="6" xfId="3" applyNumberFormat="1" applyFont="1" applyBorder="1" applyAlignment="1">
      <alignment vertical="center"/>
    </xf>
    <xf numFmtId="166" fontId="0" fillId="0" borderId="6" xfId="0" applyNumberFormat="1" applyBorder="1" applyAlignment="1">
      <alignment vertical="center"/>
    </xf>
    <xf numFmtId="37" fontId="0" fillId="0" borderId="6" xfId="0" applyNumberFormat="1" applyBorder="1" applyAlignment="1">
      <alignment vertical="center"/>
    </xf>
    <xf numFmtId="167" fontId="5" fillId="0" borderId="0" xfId="1" applyNumberFormat="1" applyFont="1" applyAlignment="1"/>
    <xf numFmtId="3" fontId="5" fillId="0" borderId="0" xfId="4" applyNumberFormat="1" applyFont="1" applyAlignment="1"/>
    <xf numFmtId="0" fontId="2" fillId="0" borderId="10" xfId="0" applyFont="1" applyBorder="1" applyAlignment="1">
      <alignment vertical="center"/>
    </xf>
    <xf numFmtId="3" fontId="0" fillId="0" borderId="0" xfId="0" applyNumberFormat="1"/>
    <xf numFmtId="0" fontId="0" fillId="0" borderId="9" xfId="0" applyBorder="1" applyAlignment="1">
      <alignment vertical="center"/>
    </xf>
    <xf numFmtId="165" fontId="0" fillId="0" borderId="5" xfId="3" applyNumberFormat="1" applyFont="1" applyBorder="1" applyAlignment="1">
      <alignment vertical="center"/>
    </xf>
    <xf numFmtId="166" fontId="0" fillId="0" borderId="5" xfId="0" applyNumberFormat="1" applyBorder="1" applyAlignment="1">
      <alignment vertical="center"/>
    </xf>
    <xf numFmtId="37" fontId="0" fillId="0" borderId="5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10" fontId="0" fillId="0" borderId="3" xfId="0" applyNumberFormat="1" applyBorder="1" applyAlignment="1">
      <alignment vertical="center"/>
    </xf>
    <xf numFmtId="166" fontId="0" fillId="0" borderId="1" xfId="0" applyNumberFormat="1" applyBorder="1" applyAlignment="1">
      <alignment vertical="center"/>
    </xf>
    <xf numFmtId="1" fontId="5" fillId="0" borderId="0" xfId="4" applyNumberFormat="1" applyFont="1" applyAlignment="1"/>
    <xf numFmtId="0" fontId="2" fillId="0" borderId="9" xfId="0" applyFont="1" applyBorder="1" applyAlignment="1">
      <alignment vertical="center"/>
    </xf>
    <xf numFmtId="0" fontId="0" fillId="0" borderId="5" xfId="0" applyBorder="1" applyAlignment="1">
      <alignment vertical="center"/>
    </xf>
    <xf numFmtId="3" fontId="0" fillId="0" borderId="5" xfId="0" applyNumberFormat="1" applyBorder="1" applyAlignment="1">
      <alignment vertical="center"/>
    </xf>
    <xf numFmtId="165" fontId="0" fillId="0" borderId="8" xfId="3" applyNumberFormat="1" applyFont="1" applyBorder="1" applyAlignment="1">
      <alignment vertical="center"/>
    </xf>
    <xf numFmtId="37" fontId="0" fillId="0" borderId="8" xfId="0" applyNumberFormat="1" applyBorder="1" applyAlignment="1">
      <alignment vertical="center"/>
    </xf>
    <xf numFmtId="3" fontId="0" fillId="0" borderId="6" xfId="0" applyNumberFormat="1" applyBorder="1" applyAlignment="1">
      <alignment vertical="center"/>
    </xf>
    <xf numFmtId="165" fontId="0" fillId="0" borderId="0" xfId="3" applyNumberFormat="1" applyFont="1" applyAlignment="1">
      <alignment vertical="center"/>
    </xf>
    <xf numFmtId="166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1" fontId="5" fillId="0" borderId="0" xfId="0" applyNumberFormat="1" applyFont="1"/>
    <xf numFmtId="3" fontId="5" fillId="0" borderId="0" xfId="1" applyNumberFormat="1" applyFont="1" applyFill="1" applyBorder="1" applyAlignment="1"/>
    <xf numFmtId="3" fontId="2" fillId="0" borderId="5" xfId="3" applyNumberFormat="1" applyFont="1" applyBorder="1" applyAlignment="1">
      <alignment horizontal="right" vertical="center"/>
    </xf>
    <xf numFmtId="3" fontId="2" fillId="0" borderId="0" xfId="3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3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vertical="center"/>
    </xf>
    <xf numFmtId="168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vertical="center"/>
    </xf>
    <xf numFmtId="169" fontId="0" fillId="0" borderId="0" xfId="0" applyNumberFormat="1" applyAlignment="1">
      <alignment vertical="center"/>
    </xf>
    <xf numFmtId="3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vertical="center"/>
    </xf>
    <xf numFmtId="3" fontId="0" fillId="0" borderId="12" xfId="0" applyNumberFormat="1" applyBorder="1" applyAlignment="1">
      <alignment vertical="center"/>
    </xf>
    <xf numFmtId="166" fontId="0" fillId="0" borderId="0" xfId="0" applyNumberFormat="1" applyAlignment="1">
      <alignment horizontal="center" vertical="center"/>
    </xf>
    <xf numFmtId="170" fontId="0" fillId="0" borderId="0" xfId="3" applyNumberFormat="1" applyFont="1" applyFill="1" applyAlignment="1">
      <alignment vertical="center"/>
    </xf>
    <xf numFmtId="166" fontId="4" fillId="0" borderId="0" xfId="0" applyNumberFormat="1" applyFont="1" applyAlignment="1">
      <alignment vertical="center"/>
    </xf>
    <xf numFmtId="171" fontId="0" fillId="0" borderId="0" xfId="0" applyNumberFormat="1" applyAlignment="1">
      <alignment vertical="center"/>
    </xf>
    <xf numFmtId="167" fontId="0" fillId="0" borderId="6" xfId="1" applyNumberFormat="1" applyFont="1" applyBorder="1" applyAlignment="1">
      <alignment vertical="center"/>
    </xf>
    <xf numFmtId="167" fontId="0" fillId="0" borderId="5" xfId="1" applyNumberFormat="1" applyFont="1" applyBorder="1" applyAlignment="1">
      <alignment vertical="center"/>
    </xf>
    <xf numFmtId="43" fontId="5" fillId="0" borderId="0" xfId="1" applyFont="1" applyAlignment="1"/>
    <xf numFmtId="38" fontId="0" fillId="0" borderId="1" xfId="0" applyNumberFormat="1" applyBorder="1" applyAlignment="1">
      <alignment vertical="center"/>
    </xf>
    <xf numFmtId="172" fontId="0" fillId="0" borderId="5" xfId="2" applyNumberFormat="1" applyFont="1" applyBorder="1" applyAlignment="1">
      <alignment vertical="center"/>
    </xf>
    <xf numFmtId="38" fontId="0" fillId="0" borderId="6" xfId="1" applyNumberFormat="1" applyFont="1" applyBorder="1" applyAlignment="1">
      <alignment vertical="center"/>
    </xf>
    <xf numFmtId="172" fontId="0" fillId="0" borderId="6" xfId="2" applyNumberFormat="1" applyFont="1" applyBorder="1" applyAlignment="1">
      <alignment vertical="center"/>
    </xf>
    <xf numFmtId="172" fontId="7" fillId="0" borderId="6" xfId="2" applyNumberFormat="1" applyFont="1" applyBorder="1" applyAlignment="1">
      <alignment vertical="center"/>
    </xf>
    <xf numFmtId="172" fontId="7" fillId="0" borderId="5" xfId="2" applyNumberFormat="1" applyFont="1" applyBorder="1" applyAlignment="1">
      <alignment vertical="center"/>
    </xf>
    <xf numFmtId="173" fontId="0" fillId="0" borderId="0" xfId="0" applyNumberFormat="1" applyAlignment="1">
      <alignment vertical="center"/>
    </xf>
    <xf numFmtId="49" fontId="4" fillId="4" borderId="13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3" fontId="4" fillId="4" borderId="13" xfId="0" applyNumberFormat="1" applyFont="1" applyFill="1" applyBorder="1" applyAlignment="1">
      <alignment horizontal="center" vertical="center" wrapText="1"/>
    </xf>
    <xf numFmtId="3" fontId="4" fillId="4" borderId="13" xfId="0" applyNumberFormat="1" applyFont="1" applyFill="1" applyBorder="1" applyAlignment="1">
      <alignment horizontal="center" vertical="center"/>
    </xf>
    <xf numFmtId="42" fontId="4" fillId="3" borderId="13" xfId="0" applyNumberFormat="1" applyFont="1" applyFill="1" applyBorder="1" applyAlignment="1">
      <alignment vertical="center"/>
    </xf>
    <xf numFmtId="172" fontId="8" fillId="3" borderId="13" xfId="2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5">
    <cellStyle name="Comma" xfId="1" builtinId="3"/>
    <cellStyle name="Currency" xfId="2" builtinId="4"/>
    <cellStyle name="Normal" xfId="0" builtinId="0"/>
    <cellStyle name="Percent" xfId="3" builtinId="5"/>
    <cellStyle name="Style 1" xfId="4" xr:uid="{69401400-54AD-4780-ABB1-F65C94AFB4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Marlene%20Files\CITT\Projections\Projected%20Municipal%20Payments\Projected%20Municipal%20Payments%20for%20FY%20'23%20%20-.xls" TargetMode="External"/><Relationship Id="rId1" Type="http://schemas.openxmlformats.org/officeDocument/2006/relationships/externalLinkPath" Target="Projected%20Municipal%20Payments%20for%20FY%20'23%20%20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pulation-Annex Support"/>
      <sheetName val=" 2021 BEBR"/>
      <sheetName val="Official FY23 Projections"/>
      <sheetName val="Revised FY22 Projections"/>
      <sheetName val="Population Comparison 21 vs 20"/>
    </sheetNames>
    <sheetDataSet>
      <sheetData sheetId="0"/>
      <sheetData sheetId="1">
        <row r="8">
          <cell r="C8">
            <v>40371</v>
          </cell>
        </row>
        <row r="9">
          <cell r="C9">
            <v>3084</v>
          </cell>
        </row>
        <row r="10">
          <cell r="C10">
            <v>5975</v>
          </cell>
        </row>
        <row r="11">
          <cell r="C11">
            <v>3119</v>
          </cell>
        </row>
        <row r="12">
          <cell r="C12">
            <v>50193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89FF0-17C6-4571-9651-836AE2BADF8F}">
  <sheetPr>
    <tabColor rgb="FFFFFF00"/>
    <pageSetUpPr fitToPage="1"/>
  </sheetPr>
  <dimension ref="A1:L65"/>
  <sheetViews>
    <sheetView workbookViewId="0">
      <selection activeCell="E5" sqref="E5"/>
    </sheetView>
  </sheetViews>
  <sheetFormatPr defaultRowHeight="14.25" customHeight="1" x14ac:dyDescent="0.2"/>
  <cols>
    <col min="1" max="1" width="24.140625" style="2" customWidth="1"/>
    <col min="2" max="2" width="1.7109375" style="2" customWidth="1"/>
    <col min="3" max="3" width="14.5703125" style="4" customWidth="1"/>
    <col min="4" max="4" width="13.140625" style="2" customWidth="1"/>
    <col min="5" max="5" width="14" style="1" customWidth="1"/>
    <col min="6" max="6" width="17.42578125" style="2" customWidth="1"/>
    <col min="7" max="7" width="18.7109375" style="2" customWidth="1"/>
    <col min="8" max="8" width="17" style="2" bestFit="1" customWidth="1"/>
    <col min="9" max="10" width="12.28515625" style="2" bestFit="1" customWidth="1"/>
    <col min="11" max="256" width="9.140625" style="2"/>
    <col min="257" max="257" width="24.140625" style="2" customWidth="1"/>
    <col min="258" max="258" width="1.7109375" style="2" customWidth="1"/>
    <col min="259" max="259" width="14.5703125" style="2" customWidth="1"/>
    <col min="260" max="260" width="13.140625" style="2" customWidth="1"/>
    <col min="261" max="261" width="14" style="2" customWidth="1"/>
    <col min="262" max="262" width="17.42578125" style="2" customWidth="1"/>
    <col min="263" max="263" width="18.7109375" style="2" customWidth="1"/>
    <col min="264" max="264" width="17" style="2" bestFit="1" customWidth="1"/>
    <col min="265" max="266" width="12.28515625" style="2" bestFit="1" customWidth="1"/>
    <col min="267" max="512" width="9.140625" style="2"/>
    <col min="513" max="513" width="24.140625" style="2" customWidth="1"/>
    <col min="514" max="514" width="1.7109375" style="2" customWidth="1"/>
    <col min="515" max="515" width="14.5703125" style="2" customWidth="1"/>
    <col min="516" max="516" width="13.140625" style="2" customWidth="1"/>
    <col min="517" max="517" width="14" style="2" customWidth="1"/>
    <col min="518" max="518" width="17.42578125" style="2" customWidth="1"/>
    <col min="519" max="519" width="18.7109375" style="2" customWidth="1"/>
    <col min="520" max="520" width="17" style="2" bestFit="1" customWidth="1"/>
    <col min="521" max="522" width="12.28515625" style="2" bestFit="1" customWidth="1"/>
    <col min="523" max="768" width="9.140625" style="2"/>
    <col min="769" max="769" width="24.140625" style="2" customWidth="1"/>
    <col min="770" max="770" width="1.7109375" style="2" customWidth="1"/>
    <col min="771" max="771" width="14.5703125" style="2" customWidth="1"/>
    <col min="772" max="772" width="13.140625" style="2" customWidth="1"/>
    <col min="773" max="773" width="14" style="2" customWidth="1"/>
    <col min="774" max="774" width="17.42578125" style="2" customWidth="1"/>
    <col min="775" max="775" width="18.7109375" style="2" customWidth="1"/>
    <col min="776" max="776" width="17" style="2" bestFit="1" customWidth="1"/>
    <col min="777" max="778" width="12.28515625" style="2" bestFit="1" customWidth="1"/>
    <col min="779" max="1024" width="9.140625" style="2"/>
    <col min="1025" max="1025" width="24.140625" style="2" customWidth="1"/>
    <col min="1026" max="1026" width="1.7109375" style="2" customWidth="1"/>
    <col min="1027" max="1027" width="14.5703125" style="2" customWidth="1"/>
    <col min="1028" max="1028" width="13.140625" style="2" customWidth="1"/>
    <col min="1029" max="1029" width="14" style="2" customWidth="1"/>
    <col min="1030" max="1030" width="17.42578125" style="2" customWidth="1"/>
    <col min="1031" max="1031" width="18.7109375" style="2" customWidth="1"/>
    <col min="1032" max="1032" width="17" style="2" bestFit="1" customWidth="1"/>
    <col min="1033" max="1034" width="12.28515625" style="2" bestFit="1" customWidth="1"/>
    <col min="1035" max="1280" width="9.140625" style="2"/>
    <col min="1281" max="1281" width="24.140625" style="2" customWidth="1"/>
    <col min="1282" max="1282" width="1.7109375" style="2" customWidth="1"/>
    <col min="1283" max="1283" width="14.5703125" style="2" customWidth="1"/>
    <col min="1284" max="1284" width="13.140625" style="2" customWidth="1"/>
    <col min="1285" max="1285" width="14" style="2" customWidth="1"/>
    <col min="1286" max="1286" width="17.42578125" style="2" customWidth="1"/>
    <col min="1287" max="1287" width="18.7109375" style="2" customWidth="1"/>
    <col min="1288" max="1288" width="17" style="2" bestFit="1" customWidth="1"/>
    <col min="1289" max="1290" width="12.28515625" style="2" bestFit="1" customWidth="1"/>
    <col min="1291" max="1536" width="9.140625" style="2"/>
    <col min="1537" max="1537" width="24.140625" style="2" customWidth="1"/>
    <col min="1538" max="1538" width="1.7109375" style="2" customWidth="1"/>
    <col min="1539" max="1539" width="14.5703125" style="2" customWidth="1"/>
    <col min="1540" max="1540" width="13.140625" style="2" customWidth="1"/>
    <col min="1541" max="1541" width="14" style="2" customWidth="1"/>
    <col min="1542" max="1542" width="17.42578125" style="2" customWidth="1"/>
    <col min="1543" max="1543" width="18.7109375" style="2" customWidth="1"/>
    <col min="1544" max="1544" width="17" style="2" bestFit="1" customWidth="1"/>
    <col min="1545" max="1546" width="12.28515625" style="2" bestFit="1" customWidth="1"/>
    <col min="1547" max="1792" width="9.140625" style="2"/>
    <col min="1793" max="1793" width="24.140625" style="2" customWidth="1"/>
    <col min="1794" max="1794" width="1.7109375" style="2" customWidth="1"/>
    <col min="1795" max="1795" width="14.5703125" style="2" customWidth="1"/>
    <col min="1796" max="1796" width="13.140625" style="2" customWidth="1"/>
    <col min="1797" max="1797" width="14" style="2" customWidth="1"/>
    <col min="1798" max="1798" width="17.42578125" style="2" customWidth="1"/>
    <col min="1799" max="1799" width="18.7109375" style="2" customWidth="1"/>
    <col min="1800" max="1800" width="17" style="2" bestFit="1" customWidth="1"/>
    <col min="1801" max="1802" width="12.28515625" style="2" bestFit="1" customWidth="1"/>
    <col min="1803" max="2048" width="9.140625" style="2"/>
    <col min="2049" max="2049" width="24.140625" style="2" customWidth="1"/>
    <col min="2050" max="2050" width="1.7109375" style="2" customWidth="1"/>
    <col min="2051" max="2051" width="14.5703125" style="2" customWidth="1"/>
    <col min="2052" max="2052" width="13.140625" style="2" customWidth="1"/>
    <col min="2053" max="2053" width="14" style="2" customWidth="1"/>
    <col min="2054" max="2054" width="17.42578125" style="2" customWidth="1"/>
    <col min="2055" max="2055" width="18.7109375" style="2" customWidth="1"/>
    <col min="2056" max="2056" width="17" style="2" bestFit="1" customWidth="1"/>
    <col min="2057" max="2058" width="12.28515625" style="2" bestFit="1" customWidth="1"/>
    <col min="2059" max="2304" width="9.140625" style="2"/>
    <col min="2305" max="2305" width="24.140625" style="2" customWidth="1"/>
    <col min="2306" max="2306" width="1.7109375" style="2" customWidth="1"/>
    <col min="2307" max="2307" width="14.5703125" style="2" customWidth="1"/>
    <col min="2308" max="2308" width="13.140625" style="2" customWidth="1"/>
    <col min="2309" max="2309" width="14" style="2" customWidth="1"/>
    <col min="2310" max="2310" width="17.42578125" style="2" customWidth="1"/>
    <col min="2311" max="2311" width="18.7109375" style="2" customWidth="1"/>
    <col min="2312" max="2312" width="17" style="2" bestFit="1" customWidth="1"/>
    <col min="2313" max="2314" width="12.28515625" style="2" bestFit="1" customWidth="1"/>
    <col min="2315" max="2560" width="9.140625" style="2"/>
    <col min="2561" max="2561" width="24.140625" style="2" customWidth="1"/>
    <col min="2562" max="2562" width="1.7109375" style="2" customWidth="1"/>
    <col min="2563" max="2563" width="14.5703125" style="2" customWidth="1"/>
    <col min="2564" max="2564" width="13.140625" style="2" customWidth="1"/>
    <col min="2565" max="2565" width="14" style="2" customWidth="1"/>
    <col min="2566" max="2566" width="17.42578125" style="2" customWidth="1"/>
    <col min="2567" max="2567" width="18.7109375" style="2" customWidth="1"/>
    <col min="2568" max="2568" width="17" style="2" bestFit="1" customWidth="1"/>
    <col min="2569" max="2570" width="12.28515625" style="2" bestFit="1" customWidth="1"/>
    <col min="2571" max="2816" width="9.140625" style="2"/>
    <col min="2817" max="2817" width="24.140625" style="2" customWidth="1"/>
    <col min="2818" max="2818" width="1.7109375" style="2" customWidth="1"/>
    <col min="2819" max="2819" width="14.5703125" style="2" customWidth="1"/>
    <col min="2820" max="2820" width="13.140625" style="2" customWidth="1"/>
    <col min="2821" max="2821" width="14" style="2" customWidth="1"/>
    <col min="2822" max="2822" width="17.42578125" style="2" customWidth="1"/>
    <col min="2823" max="2823" width="18.7109375" style="2" customWidth="1"/>
    <col min="2824" max="2824" width="17" style="2" bestFit="1" customWidth="1"/>
    <col min="2825" max="2826" width="12.28515625" style="2" bestFit="1" customWidth="1"/>
    <col min="2827" max="3072" width="9.140625" style="2"/>
    <col min="3073" max="3073" width="24.140625" style="2" customWidth="1"/>
    <col min="3074" max="3074" width="1.7109375" style="2" customWidth="1"/>
    <col min="3075" max="3075" width="14.5703125" style="2" customWidth="1"/>
    <col min="3076" max="3076" width="13.140625" style="2" customWidth="1"/>
    <col min="3077" max="3077" width="14" style="2" customWidth="1"/>
    <col min="3078" max="3078" width="17.42578125" style="2" customWidth="1"/>
    <col min="3079" max="3079" width="18.7109375" style="2" customWidth="1"/>
    <col min="3080" max="3080" width="17" style="2" bestFit="1" customWidth="1"/>
    <col min="3081" max="3082" width="12.28515625" style="2" bestFit="1" customWidth="1"/>
    <col min="3083" max="3328" width="9.140625" style="2"/>
    <col min="3329" max="3329" width="24.140625" style="2" customWidth="1"/>
    <col min="3330" max="3330" width="1.7109375" style="2" customWidth="1"/>
    <col min="3331" max="3331" width="14.5703125" style="2" customWidth="1"/>
    <col min="3332" max="3332" width="13.140625" style="2" customWidth="1"/>
    <col min="3333" max="3333" width="14" style="2" customWidth="1"/>
    <col min="3334" max="3334" width="17.42578125" style="2" customWidth="1"/>
    <col min="3335" max="3335" width="18.7109375" style="2" customWidth="1"/>
    <col min="3336" max="3336" width="17" style="2" bestFit="1" customWidth="1"/>
    <col min="3337" max="3338" width="12.28515625" style="2" bestFit="1" customWidth="1"/>
    <col min="3339" max="3584" width="9.140625" style="2"/>
    <col min="3585" max="3585" width="24.140625" style="2" customWidth="1"/>
    <col min="3586" max="3586" width="1.7109375" style="2" customWidth="1"/>
    <col min="3587" max="3587" width="14.5703125" style="2" customWidth="1"/>
    <col min="3588" max="3588" width="13.140625" style="2" customWidth="1"/>
    <col min="3589" max="3589" width="14" style="2" customWidth="1"/>
    <col min="3590" max="3590" width="17.42578125" style="2" customWidth="1"/>
    <col min="3591" max="3591" width="18.7109375" style="2" customWidth="1"/>
    <col min="3592" max="3592" width="17" style="2" bestFit="1" customWidth="1"/>
    <col min="3593" max="3594" width="12.28515625" style="2" bestFit="1" customWidth="1"/>
    <col min="3595" max="3840" width="9.140625" style="2"/>
    <col min="3841" max="3841" width="24.140625" style="2" customWidth="1"/>
    <col min="3842" max="3842" width="1.7109375" style="2" customWidth="1"/>
    <col min="3843" max="3843" width="14.5703125" style="2" customWidth="1"/>
    <col min="3844" max="3844" width="13.140625" style="2" customWidth="1"/>
    <col min="3845" max="3845" width="14" style="2" customWidth="1"/>
    <col min="3846" max="3846" width="17.42578125" style="2" customWidth="1"/>
    <col min="3847" max="3847" width="18.7109375" style="2" customWidth="1"/>
    <col min="3848" max="3848" width="17" style="2" bestFit="1" customWidth="1"/>
    <col min="3849" max="3850" width="12.28515625" style="2" bestFit="1" customWidth="1"/>
    <col min="3851" max="4096" width="9.140625" style="2"/>
    <col min="4097" max="4097" width="24.140625" style="2" customWidth="1"/>
    <col min="4098" max="4098" width="1.7109375" style="2" customWidth="1"/>
    <col min="4099" max="4099" width="14.5703125" style="2" customWidth="1"/>
    <col min="4100" max="4100" width="13.140625" style="2" customWidth="1"/>
    <col min="4101" max="4101" width="14" style="2" customWidth="1"/>
    <col min="4102" max="4102" width="17.42578125" style="2" customWidth="1"/>
    <col min="4103" max="4103" width="18.7109375" style="2" customWidth="1"/>
    <col min="4104" max="4104" width="17" style="2" bestFit="1" customWidth="1"/>
    <col min="4105" max="4106" width="12.28515625" style="2" bestFit="1" customWidth="1"/>
    <col min="4107" max="4352" width="9.140625" style="2"/>
    <col min="4353" max="4353" width="24.140625" style="2" customWidth="1"/>
    <col min="4354" max="4354" width="1.7109375" style="2" customWidth="1"/>
    <col min="4355" max="4355" width="14.5703125" style="2" customWidth="1"/>
    <col min="4356" max="4356" width="13.140625" style="2" customWidth="1"/>
    <col min="4357" max="4357" width="14" style="2" customWidth="1"/>
    <col min="4358" max="4358" width="17.42578125" style="2" customWidth="1"/>
    <col min="4359" max="4359" width="18.7109375" style="2" customWidth="1"/>
    <col min="4360" max="4360" width="17" style="2" bestFit="1" customWidth="1"/>
    <col min="4361" max="4362" width="12.28515625" style="2" bestFit="1" customWidth="1"/>
    <col min="4363" max="4608" width="9.140625" style="2"/>
    <col min="4609" max="4609" width="24.140625" style="2" customWidth="1"/>
    <col min="4610" max="4610" width="1.7109375" style="2" customWidth="1"/>
    <col min="4611" max="4611" width="14.5703125" style="2" customWidth="1"/>
    <col min="4612" max="4612" width="13.140625" style="2" customWidth="1"/>
    <col min="4613" max="4613" width="14" style="2" customWidth="1"/>
    <col min="4614" max="4614" width="17.42578125" style="2" customWidth="1"/>
    <col min="4615" max="4615" width="18.7109375" style="2" customWidth="1"/>
    <col min="4616" max="4616" width="17" style="2" bestFit="1" customWidth="1"/>
    <col min="4617" max="4618" width="12.28515625" style="2" bestFit="1" customWidth="1"/>
    <col min="4619" max="4864" width="9.140625" style="2"/>
    <col min="4865" max="4865" width="24.140625" style="2" customWidth="1"/>
    <col min="4866" max="4866" width="1.7109375" style="2" customWidth="1"/>
    <col min="4867" max="4867" width="14.5703125" style="2" customWidth="1"/>
    <col min="4868" max="4868" width="13.140625" style="2" customWidth="1"/>
    <col min="4869" max="4869" width="14" style="2" customWidth="1"/>
    <col min="4870" max="4870" width="17.42578125" style="2" customWidth="1"/>
    <col min="4871" max="4871" width="18.7109375" style="2" customWidth="1"/>
    <col min="4872" max="4872" width="17" style="2" bestFit="1" customWidth="1"/>
    <col min="4873" max="4874" width="12.28515625" style="2" bestFit="1" customWidth="1"/>
    <col min="4875" max="5120" width="9.140625" style="2"/>
    <col min="5121" max="5121" width="24.140625" style="2" customWidth="1"/>
    <col min="5122" max="5122" width="1.7109375" style="2" customWidth="1"/>
    <col min="5123" max="5123" width="14.5703125" style="2" customWidth="1"/>
    <col min="5124" max="5124" width="13.140625" style="2" customWidth="1"/>
    <col min="5125" max="5125" width="14" style="2" customWidth="1"/>
    <col min="5126" max="5126" width="17.42578125" style="2" customWidth="1"/>
    <col min="5127" max="5127" width="18.7109375" style="2" customWidth="1"/>
    <col min="5128" max="5128" width="17" style="2" bestFit="1" customWidth="1"/>
    <col min="5129" max="5130" width="12.28515625" style="2" bestFit="1" customWidth="1"/>
    <col min="5131" max="5376" width="9.140625" style="2"/>
    <col min="5377" max="5377" width="24.140625" style="2" customWidth="1"/>
    <col min="5378" max="5378" width="1.7109375" style="2" customWidth="1"/>
    <col min="5379" max="5379" width="14.5703125" style="2" customWidth="1"/>
    <col min="5380" max="5380" width="13.140625" style="2" customWidth="1"/>
    <col min="5381" max="5381" width="14" style="2" customWidth="1"/>
    <col min="5382" max="5382" width="17.42578125" style="2" customWidth="1"/>
    <col min="5383" max="5383" width="18.7109375" style="2" customWidth="1"/>
    <col min="5384" max="5384" width="17" style="2" bestFit="1" customWidth="1"/>
    <col min="5385" max="5386" width="12.28515625" style="2" bestFit="1" customWidth="1"/>
    <col min="5387" max="5632" width="9.140625" style="2"/>
    <col min="5633" max="5633" width="24.140625" style="2" customWidth="1"/>
    <col min="5634" max="5634" width="1.7109375" style="2" customWidth="1"/>
    <col min="5635" max="5635" width="14.5703125" style="2" customWidth="1"/>
    <col min="5636" max="5636" width="13.140625" style="2" customWidth="1"/>
    <col min="5637" max="5637" width="14" style="2" customWidth="1"/>
    <col min="5638" max="5638" width="17.42578125" style="2" customWidth="1"/>
    <col min="5639" max="5639" width="18.7109375" style="2" customWidth="1"/>
    <col min="5640" max="5640" width="17" style="2" bestFit="1" customWidth="1"/>
    <col min="5641" max="5642" width="12.28515625" style="2" bestFit="1" customWidth="1"/>
    <col min="5643" max="5888" width="9.140625" style="2"/>
    <col min="5889" max="5889" width="24.140625" style="2" customWidth="1"/>
    <col min="5890" max="5890" width="1.7109375" style="2" customWidth="1"/>
    <col min="5891" max="5891" width="14.5703125" style="2" customWidth="1"/>
    <col min="5892" max="5892" width="13.140625" style="2" customWidth="1"/>
    <col min="5893" max="5893" width="14" style="2" customWidth="1"/>
    <col min="5894" max="5894" width="17.42578125" style="2" customWidth="1"/>
    <col min="5895" max="5895" width="18.7109375" style="2" customWidth="1"/>
    <col min="5896" max="5896" width="17" style="2" bestFit="1" customWidth="1"/>
    <col min="5897" max="5898" width="12.28515625" style="2" bestFit="1" customWidth="1"/>
    <col min="5899" max="6144" width="9.140625" style="2"/>
    <col min="6145" max="6145" width="24.140625" style="2" customWidth="1"/>
    <col min="6146" max="6146" width="1.7109375" style="2" customWidth="1"/>
    <col min="6147" max="6147" width="14.5703125" style="2" customWidth="1"/>
    <col min="6148" max="6148" width="13.140625" style="2" customWidth="1"/>
    <col min="6149" max="6149" width="14" style="2" customWidth="1"/>
    <col min="6150" max="6150" width="17.42578125" style="2" customWidth="1"/>
    <col min="6151" max="6151" width="18.7109375" style="2" customWidth="1"/>
    <col min="6152" max="6152" width="17" style="2" bestFit="1" customWidth="1"/>
    <col min="6153" max="6154" width="12.28515625" style="2" bestFit="1" customWidth="1"/>
    <col min="6155" max="6400" width="9.140625" style="2"/>
    <col min="6401" max="6401" width="24.140625" style="2" customWidth="1"/>
    <col min="6402" max="6402" width="1.7109375" style="2" customWidth="1"/>
    <col min="6403" max="6403" width="14.5703125" style="2" customWidth="1"/>
    <col min="6404" max="6404" width="13.140625" style="2" customWidth="1"/>
    <col min="6405" max="6405" width="14" style="2" customWidth="1"/>
    <col min="6406" max="6406" width="17.42578125" style="2" customWidth="1"/>
    <col min="6407" max="6407" width="18.7109375" style="2" customWidth="1"/>
    <col min="6408" max="6408" width="17" style="2" bestFit="1" customWidth="1"/>
    <col min="6409" max="6410" width="12.28515625" style="2" bestFit="1" customWidth="1"/>
    <col min="6411" max="6656" width="9.140625" style="2"/>
    <col min="6657" max="6657" width="24.140625" style="2" customWidth="1"/>
    <col min="6658" max="6658" width="1.7109375" style="2" customWidth="1"/>
    <col min="6659" max="6659" width="14.5703125" style="2" customWidth="1"/>
    <col min="6660" max="6660" width="13.140625" style="2" customWidth="1"/>
    <col min="6661" max="6661" width="14" style="2" customWidth="1"/>
    <col min="6662" max="6662" width="17.42578125" style="2" customWidth="1"/>
    <col min="6663" max="6663" width="18.7109375" style="2" customWidth="1"/>
    <col min="6664" max="6664" width="17" style="2" bestFit="1" customWidth="1"/>
    <col min="6665" max="6666" width="12.28515625" style="2" bestFit="1" customWidth="1"/>
    <col min="6667" max="6912" width="9.140625" style="2"/>
    <col min="6913" max="6913" width="24.140625" style="2" customWidth="1"/>
    <col min="6914" max="6914" width="1.7109375" style="2" customWidth="1"/>
    <col min="6915" max="6915" width="14.5703125" style="2" customWidth="1"/>
    <col min="6916" max="6916" width="13.140625" style="2" customWidth="1"/>
    <col min="6917" max="6917" width="14" style="2" customWidth="1"/>
    <col min="6918" max="6918" width="17.42578125" style="2" customWidth="1"/>
    <col min="6919" max="6919" width="18.7109375" style="2" customWidth="1"/>
    <col min="6920" max="6920" width="17" style="2" bestFit="1" customWidth="1"/>
    <col min="6921" max="6922" width="12.28515625" style="2" bestFit="1" customWidth="1"/>
    <col min="6923" max="7168" width="9.140625" style="2"/>
    <col min="7169" max="7169" width="24.140625" style="2" customWidth="1"/>
    <col min="7170" max="7170" width="1.7109375" style="2" customWidth="1"/>
    <col min="7171" max="7171" width="14.5703125" style="2" customWidth="1"/>
    <col min="7172" max="7172" width="13.140625" style="2" customWidth="1"/>
    <col min="7173" max="7173" width="14" style="2" customWidth="1"/>
    <col min="7174" max="7174" width="17.42578125" style="2" customWidth="1"/>
    <col min="7175" max="7175" width="18.7109375" style="2" customWidth="1"/>
    <col min="7176" max="7176" width="17" style="2" bestFit="1" customWidth="1"/>
    <col min="7177" max="7178" width="12.28515625" style="2" bestFit="1" customWidth="1"/>
    <col min="7179" max="7424" width="9.140625" style="2"/>
    <col min="7425" max="7425" width="24.140625" style="2" customWidth="1"/>
    <col min="7426" max="7426" width="1.7109375" style="2" customWidth="1"/>
    <col min="7427" max="7427" width="14.5703125" style="2" customWidth="1"/>
    <col min="7428" max="7428" width="13.140625" style="2" customWidth="1"/>
    <col min="7429" max="7429" width="14" style="2" customWidth="1"/>
    <col min="7430" max="7430" width="17.42578125" style="2" customWidth="1"/>
    <col min="7431" max="7431" width="18.7109375" style="2" customWidth="1"/>
    <col min="7432" max="7432" width="17" style="2" bestFit="1" customWidth="1"/>
    <col min="7433" max="7434" width="12.28515625" style="2" bestFit="1" customWidth="1"/>
    <col min="7435" max="7680" width="9.140625" style="2"/>
    <col min="7681" max="7681" width="24.140625" style="2" customWidth="1"/>
    <col min="7682" max="7682" width="1.7109375" style="2" customWidth="1"/>
    <col min="7683" max="7683" width="14.5703125" style="2" customWidth="1"/>
    <col min="7684" max="7684" width="13.140625" style="2" customWidth="1"/>
    <col min="7685" max="7685" width="14" style="2" customWidth="1"/>
    <col min="7686" max="7686" width="17.42578125" style="2" customWidth="1"/>
    <col min="7687" max="7687" width="18.7109375" style="2" customWidth="1"/>
    <col min="7688" max="7688" width="17" style="2" bestFit="1" customWidth="1"/>
    <col min="7689" max="7690" width="12.28515625" style="2" bestFit="1" customWidth="1"/>
    <col min="7691" max="7936" width="9.140625" style="2"/>
    <col min="7937" max="7937" width="24.140625" style="2" customWidth="1"/>
    <col min="7938" max="7938" width="1.7109375" style="2" customWidth="1"/>
    <col min="7939" max="7939" width="14.5703125" style="2" customWidth="1"/>
    <col min="7940" max="7940" width="13.140625" style="2" customWidth="1"/>
    <col min="7941" max="7941" width="14" style="2" customWidth="1"/>
    <col min="7942" max="7942" width="17.42578125" style="2" customWidth="1"/>
    <col min="7943" max="7943" width="18.7109375" style="2" customWidth="1"/>
    <col min="7944" max="7944" width="17" style="2" bestFit="1" customWidth="1"/>
    <col min="7945" max="7946" width="12.28515625" style="2" bestFit="1" customWidth="1"/>
    <col min="7947" max="8192" width="9.140625" style="2"/>
    <col min="8193" max="8193" width="24.140625" style="2" customWidth="1"/>
    <col min="8194" max="8194" width="1.7109375" style="2" customWidth="1"/>
    <col min="8195" max="8195" width="14.5703125" style="2" customWidth="1"/>
    <col min="8196" max="8196" width="13.140625" style="2" customWidth="1"/>
    <col min="8197" max="8197" width="14" style="2" customWidth="1"/>
    <col min="8198" max="8198" width="17.42578125" style="2" customWidth="1"/>
    <col min="8199" max="8199" width="18.7109375" style="2" customWidth="1"/>
    <col min="8200" max="8200" width="17" style="2" bestFit="1" customWidth="1"/>
    <col min="8201" max="8202" width="12.28515625" style="2" bestFit="1" customWidth="1"/>
    <col min="8203" max="8448" width="9.140625" style="2"/>
    <col min="8449" max="8449" width="24.140625" style="2" customWidth="1"/>
    <col min="8450" max="8450" width="1.7109375" style="2" customWidth="1"/>
    <col min="8451" max="8451" width="14.5703125" style="2" customWidth="1"/>
    <col min="8452" max="8452" width="13.140625" style="2" customWidth="1"/>
    <col min="8453" max="8453" width="14" style="2" customWidth="1"/>
    <col min="8454" max="8454" width="17.42578125" style="2" customWidth="1"/>
    <col min="8455" max="8455" width="18.7109375" style="2" customWidth="1"/>
    <col min="8456" max="8456" width="17" style="2" bestFit="1" customWidth="1"/>
    <col min="8457" max="8458" width="12.28515625" style="2" bestFit="1" customWidth="1"/>
    <col min="8459" max="8704" width="9.140625" style="2"/>
    <col min="8705" max="8705" width="24.140625" style="2" customWidth="1"/>
    <col min="8706" max="8706" width="1.7109375" style="2" customWidth="1"/>
    <col min="8707" max="8707" width="14.5703125" style="2" customWidth="1"/>
    <col min="8708" max="8708" width="13.140625" style="2" customWidth="1"/>
    <col min="8709" max="8709" width="14" style="2" customWidth="1"/>
    <col min="8710" max="8710" width="17.42578125" style="2" customWidth="1"/>
    <col min="8711" max="8711" width="18.7109375" style="2" customWidth="1"/>
    <col min="8712" max="8712" width="17" style="2" bestFit="1" customWidth="1"/>
    <col min="8713" max="8714" width="12.28515625" style="2" bestFit="1" customWidth="1"/>
    <col min="8715" max="8960" width="9.140625" style="2"/>
    <col min="8961" max="8961" width="24.140625" style="2" customWidth="1"/>
    <col min="8962" max="8962" width="1.7109375" style="2" customWidth="1"/>
    <col min="8963" max="8963" width="14.5703125" style="2" customWidth="1"/>
    <col min="8964" max="8964" width="13.140625" style="2" customWidth="1"/>
    <col min="8965" max="8965" width="14" style="2" customWidth="1"/>
    <col min="8966" max="8966" width="17.42578125" style="2" customWidth="1"/>
    <col min="8967" max="8967" width="18.7109375" style="2" customWidth="1"/>
    <col min="8968" max="8968" width="17" style="2" bestFit="1" customWidth="1"/>
    <col min="8969" max="8970" width="12.28515625" style="2" bestFit="1" customWidth="1"/>
    <col min="8971" max="9216" width="9.140625" style="2"/>
    <col min="9217" max="9217" width="24.140625" style="2" customWidth="1"/>
    <col min="9218" max="9218" width="1.7109375" style="2" customWidth="1"/>
    <col min="9219" max="9219" width="14.5703125" style="2" customWidth="1"/>
    <col min="9220" max="9220" width="13.140625" style="2" customWidth="1"/>
    <col min="9221" max="9221" width="14" style="2" customWidth="1"/>
    <col min="9222" max="9222" width="17.42578125" style="2" customWidth="1"/>
    <col min="9223" max="9223" width="18.7109375" style="2" customWidth="1"/>
    <col min="9224" max="9224" width="17" style="2" bestFit="1" customWidth="1"/>
    <col min="9225" max="9226" width="12.28515625" style="2" bestFit="1" customWidth="1"/>
    <col min="9227" max="9472" width="9.140625" style="2"/>
    <col min="9473" max="9473" width="24.140625" style="2" customWidth="1"/>
    <col min="9474" max="9474" width="1.7109375" style="2" customWidth="1"/>
    <col min="9475" max="9475" width="14.5703125" style="2" customWidth="1"/>
    <col min="9476" max="9476" width="13.140625" style="2" customWidth="1"/>
    <col min="9477" max="9477" width="14" style="2" customWidth="1"/>
    <col min="9478" max="9478" width="17.42578125" style="2" customWidth="1"/>
    <col min="9479" max="9479" width="18.7109375" style="2" customWidth="1"/>
    <col min="9480" max="9480" width="17" style="2" bestFit="1" customWidth="1"/>
    <col min="9481" max="9482" width="12.28515625" style="2" bestFit="1" customWidth="1"/>
    <col min="9483" max="9728" width="9.140625" style="2"/>
    <col min="9729" max="9729" width="24.140625" style="2" customWidth="1"/>
    <col min="9730" max="9730" width="1.7109375" style="2" customWidth="1"/>
    <col min="9731" max="9731" width="14.5703125" style="2" customWidth="1"/>
    <col min="9732" max="9732" width="13.140625" style="2" customWidth="1"/>
    <col min="9733" max="9733" width="14" style="2" customWidth="1"/>
    <col min="9734" max="9734" width="17.42578125" style="2" customWidth="1"/>
    <col min="9735" max="9735" width="18.7109375" style="2" customWidth="1"/>
    <col min="9736" max="9736" width="17" style="2" bestFit="1" customWidth="1"/>
    <col min="9737" max="9738" width="12.28515625" style="2" bestFit="1" customWidth="1"/>
    <col min="9739" max="9984" width="9.140625" style="2"/>
    <col min="9985" max="9985" width="24.140625" style="2" customWidth="1"/>
    <col min="9986" max="9986" width="1.7109375" style="2" customWidth="1"/>
    <col min="9987" max="9987" width="14.5703125" style="2" customWidth="1"/>
    <col min="9988" max="9988" width="13.140625" style="2" customWidth="1"/>
    <col min="9989" max="9989" width="14" style="2" customWidth="1"/>
    <col min="9990" max="9990" width="17.42578125" style="2" customWidth="1"/>
    <col min="9991" max="9991" width="18.7109375" style="2" customWidth="1"/>
    <col min="9992" max="9992" width="17" style="2" bestFit="1" customWidth="1"/>
    <col min="9993" max="9994" width="12.28515625" style="2" bestFit="1" customWidth="1"/>
    <col min="9995" max="10240" width="9.140625" style="2"/>
    <col min="10241" max="10241" width="24.140625" style="2" customWidth="1"/>
    <col min="10242" max="10242" width="1.7109375" style="2" customWidth="1"/>
    <col min="10243" max="10243" width="14.5703125" style="2" customWidth="1"/>
    <col min="10244" max="10244" width="13.140625" style="2" customWidth="1"/>
    <col min="10245" max="10245" width="14" style="2" customWidth="1"/>
    <col min="10246" max="10246" width="17.42578125" style="2" customWidth="1"/>
    <col min="10247" max="10247" width="18.7109375" style="2" customWidth="1"/>
    <col min="10248" max="10248" width="17" style="2" bestFit="1" customWidth="1"/>
    <col min="10249" max="10250" width="12.28515625" style="2" bestFit="1" customWidth="1"/>
    <col min="10251" max="10496" width="9.140625" style="2"/>
    <col min="10497" max="10497" width="24.140625" style="2" customWidth="1"/>
    <col min="10498" max="10498" width="1.7109375" style="2" customWidth="1"/>
    <col min="10499" max="10499" width="14.5703125" style="2" customWidth="1"/>
    <col min="10500" max="10500" width="13.140625" style="2" customWidth="1"/>
    <col min="10501" max="10501" width="14" style="2" customWidth="1"/>
    <col min="10502" max="10502" width="17.42578125" style="2" customWidth="1"/>
    <col min="10503" max="10503" width="18.7109375" style="2" customWidth="1"/>
    <col min="10504" max="10504" width="17" style="2" bestFit="1" customWidth="1"/>
    <col min="10505" max="10506" width="12.28515625" style="2" bestFit="1" customWidth="1"/>
    <col min="10507" max="10752" width="9.140625" style="2"/>
    <col min="10753" max="10753" width="24.140625" style="2" customWidth="1"/>
    <col min="10754" max="10754" width="1.7109375" style="2" customWidth="1"/>
    <col min="10755" max="10755" width="14.5703125" style="2" customWidth="1"/>
    <col min="10756" max="10756" width="13.140625" style="2" customWidth="1"/>
    <col min="10757" max="10757" width="14" style="2" customWidth="1"/>
    <col min="10758" max="10758" width="17.42578125" style="2" customWidth="1"/>
    <col min="10759" max="10759" width="18.7109375" style="2" customWidth="1"/>
    <col min="10760" max="10760" width="17" style="2" bestFit="1" customWidth="1"/>
    <col min="10761" max="10762" width="12.28515625" style="2" bestFit="1" customWidth="1"/>
    <col min="10763" max="11008" width="9.140625" style="2"/>
    <col min="11009" max="11009" width="24.140625" style="2" customWidth="1"/>
    <col min="11010" max="11010" width="1.7109375" style="2" customWidth="1"/>
    <col min="11011" max="11011" width="14.5703125" style="2" customWidth="1"/>
    <col min="11012" max="11012" width="13.140625" style="2" customWidth="1"/>
    <col min="11013" max="11013" width="14" style="2" customWidth="1"/>
    <col min="11014" max="11014" width="17.42578125" style="2" customWidth="1"/>
    <col min="11015" max="11015" width="18.7109375" style="2" customWidth="1"/>
    <col min="11016" max="11016" width="17" style="2" bestFit="1" customWidth="1"/>
    <col min="11017" max="11018" width="12.28515625" style="2" bestFit="1" customWidth="1"/>
    <col min="11019" max="11264" width="9.140625" style="2"/>
    <col min="11265" max="11265" width="24.140625" style="2" customWidth="1"/>
    <col min="11266" max="11266" width="1.7109375" style="2" customWidth="1"/>
    <col min="11267" max="11267" width="14.5703125" style="2" customWidth="1"/>
    <col min="11268" max="11268" width="13.140625" style="2" customWidth="1"/>
    <col min="11269" max="11269" width="14" style="2" customWidth="1"/>
    <col min="11270" max="11270" width="17.42578125" style="2" customWidth="1"/>
    <col min="11271" max="11271" width="18.7109375" style="2" customWidth="1"/>
    <col min="11272" max="11272" width="17" style="2" bestFit="1" customWidth="1"/>
    <col min="11273" max="11274" width="12.28515625" style="2" bestFit="1" customWidth="1"/>
    <col min="11275" max="11520" width="9.140625" style="2"/>
    <col min="11521" max="11521" width="24.140625" style="2" customWidth="1"/>
    <col min="11522" max="11522" width="1.7109375" style="2" customWidth="1"/>
    <col min="11523" max="11523" width="14.5703125" style="2" customWidth="1"/>
    <col min="11524" max="11524" width="13.140625" style="2" customWidth="1"/>
    <col min="11525" max="11525" width="14" style="2" customWidth="1"/>
    <col min="11526" max="11526" width="17.42578125" style="2" customWidth="1"/>
    <col min="11527" max="11527" width="18.7109375" style="2" customWidth="1"/>
    <col min="11528" max="11528" width="17" style="2" bestFit="1" customWidth="1"/>
    <col min="11529" max="11530" width="12.28515625" style="2" bestFit="1" customWidth="1"/>
    <col min="11531" max="11776" width="9.140625" style="2"/>
    <col min="11777" max="11777" width="24.140625" style="2" customWidth="1"/>
    <col min="11778" max="11778" width="1.7109375" style="2" customWidth="1"/>
    <col min="11779" max="11779" width="14.5703125" style="2" customWidth="1"/>
    <col min="11780" max="11780" width="13.140625" style="2" customWidth="1"/>
    <col min="11781" max="11781" width="14" style="2" customWidth="1"/>
    <col min="11782" max="11782" width="17.42578125" style="2" customWidth="1"/>
    <col min="11783" max="11783" width="18.7109375" style="2" customWidth="1"/>
    <col min="11784" max="11784" width="17" style="2" bestFit="1" customWidth="1"/>
    <col min="11785" max="11786" width="12.28515625" style="2" bestFit="1" customWidth="1"/>
    <col min="11787" max="12032" width="9.140625" style="2"/>
    <col min="12033" max="12033" width="24.140625" style="2" customWidth="1"/>
    <col min="12034" max="12034" width="1.7109375" style="2" customWidth="1"/>
    <col min="12035" max="12035" width="14.5703125" style="2" customWidth="1"/>
    <col min="12036" max="12036" width="13.140625" style="2" customWidth="1"/>
    <col min="12037" max="12037" width="14" style="2" customWidth="1"/>
    <col min="12038" max="12038" width="17.42578125" style="2" customWidth="1"/>
    <col min="12039" max="12039" width="18.7109375" style="2" customWidth="1"/>
    <col min="12040" max="12040" width="17" style="2" bestFit="1" customWidth="1"/>
    <col min="12041" max="12042" width="12.28515625" style="2" bestFit="1" customWidth="1"/>
    <col min="12043" max="12288" width="9.140625" style="2"/>
    <col min="12289" max="12289" width="24.140625" style="2" customWidth="1"/>
    <col min="12290" max="12290" width="1.7109375" style="2" customWidth="1"/>
    <col min="12291" max="12291" width="14.5703125" style="2" customWidth="1"/>
    <col min="12292" max="12292" width="13.140625" style="2" customWidth="1"/>
    <col min="12293" max="12293" width="14" style="2" customWidth="1"/>
    <col min="12294" max="12294" width="17.42578125" style="2" customWidth="1"/>
    <col min="12295" max="12295" width="18.7109375" style="2" customWidth="1"/>
    <col min="12296" max="12296" width="17" style="2" bestFit="1" customWidth="1"/>
    <col min="12297" max="12298" width="12.28515625" style="2" bestFit="1" customWidth="1"/>
    <col min="12299" max="12544" width="9.140625" style="2"/>
    <col min="12545" max="12545" width="24.140625" style="2" customWidth="1"/>
    <col min="12546" max="12546" width="1.7109375" style="2" customWidth="1"/>
    <col min="12547" max="12547" width="14.5703125" style="2" customWidth="1"/>
    <col min="12548" max="12548" width="13.140625" style="2" customWidth="1"/>
    <col min="12549" max="12549" width="14" style="2" customWidth="1"/>
    <col min="12550" max="12550" width="17.42578125" style="2" customWidth="1"/>
    <col min="12551" max="12551" width="18.7109375" style="2" customWidth="1"/>
    <col min="12552" max="12552" width="17" style="2" bestFit="1" customWidth="1"/>
    <col min="12553" max="12554" width="12.28515625" style="2" bestFit="1" customWidth="1"/>
    <col min="12555" max="12800" width="9.140625" style="2"/>
    <col min="12801" max="12801" width="24.140625" style="2" customWidth="1"/>
    <col min="12802" max="12802" width="1.7109375" style="2" customWidth="1"/>
    <col min="12803" max="12803" width="14.5703125" style="2" customWidth="1"/>
    <col min="12804" max="12804" width="13.140625" style="2" customWidth="1"/>
    <col min="12805" max="12805" width="14" style="2" customWidth="1"/>
    <col min="12806" max="12806" width="17.42578125" style="2" customWidth="1"/>
    <col min="12807" max="12807" width="18.7109375" style="2" customWidth="1"/>
    <col min="12808" max="12808" width="17" style="2" bestFit="1" customWidth="1"/>
    <col min="12809" max="12810" width="12.28515625" style="2" bestFit="1" customWidth="1"/>
    <col min="12811" max="13056" width="9.140625" style="2"/>
    <col min="13057" max="13057" width="24.140625" style="2" customWidth="1"/>
    <col min="13058" max="13058" width="1.7109375" style="2" customWidth="1"/>
    <col min="13059" max="13059" width="14.5703125" style="2" customWidth="1"/>
    <col min="13060" max="13060" width="13.140625" style="2" customWidth="1"/>
    <col min="13061" max="13061" width="14" style="2" customWidth="1"/>
    <col min="13062" max="13062" width="17.42578125" style="2" customWidth="1"/>
    <col min="13063" max="13063" width="18.7109375" style="2" customWidth="1"/>
    <col min="13064" max="13064" width="17" style="2" bestFit="1" customWidth="1"/>
    <col min="13065" max="13066" width="12.28515625" style="2" bestFit="1" customWidth="1"/>
    <col min="13067" max="13312" width="9.140625" style="2"/>
    <col min="13313" max="13313" width="24.140625" style="2" customWidth="1"/>
    <col min="13314" max="13314" width="1.7109375" style="2" customWidth="1"/>
    <col min="13315" max="13315" width="14.5703125" style="2" customWidth="1"/>
    <col min="13316" max="13316" width="13.140625" style="2" customWidth="1"/>
    <col min="13317" max="13317" width="14" style="2" customWidth="1"/>
    <col min="13318" max="13318" width="17.42578125" style="2" customWidth="1"/>
    <col min="13319" max="13319" width="18.7109375" style="2" customWidth="1"/>
    <col min="13320" max="13320" width="17" style="2" bestFit="1" customWidth="1"/>
    <col min="13321" max="13322" width="12.28515625" style="2" bestFit="1" customWidth="1"/>
    <col min="13323" max="13568" width="9.140625" style="2"/>
    <col min="13569" max="13569" width="24.140625" style="2" customWidth="1"/>
    <col min="13570" max="13570" width="1.7109375" style="2" customWidth="1"/>
    <col min="13571" max="13571" width="14.5703125" style="2" customWidth="1"/>
    <col min="13572" max="13572" width="13.140625" style="2" customWidth="1"/>
    <col min="13573" max="13573" width="14" style="2" customWidth="1"/>
    <col min="13574" max="13574" width="17.42578125" style="2" customWidth="1"/>
    <col min="13575" max="13575" width="18.7109375" style="2" customWidth="1"/>
    <col min="13576" max="13576" width="17" style="2" bestFit="1" customWidth="1"/>
    <col min="13577" max="13578" width="12.28515625" style="2" bestFit="1" customWidth="1"/>
    <col min="13579" max="13824" width="9.140625" style="2"/>
    <col min="13825" max="13825" width="24.140625" style="2" customWidth="1"/>
    <col min="13826" max="13826" width="1.7109375" style="2" customWidth="1"/>
    <col min="13827" max="13827" width="14.5703125" style="2" customWidth="1"/>
    <col min="13828" max="13828" width="13.140625" style="2" customWidth="1"/>
    <col min="13829" max="13829" width="14" style="2" customWidth="1"/>
    <col min="13830" max="13830" width="17.42578125" style="2" customWidth="1"/>
    <col min="13831" max="13831" width="18.7109375" style="2" customWidth="1"/>
    <col min="13832" max="13832" width="17" style="2" bestFit="1" customWidth="1"/>
    <col min="13833" max="13834" width="12.28515625" style="2" bestFit="1" customWidth="1"/>
    <col min="13835" max="14080" width="9.140625" style="2"/>
    <col min="14081" max="14081" width="24.140625" style="2" customWidth="1"/>
    <col min="14082" max="14082" width="1.7109375" style="2" customWidth="1"/>
    <col min="14083" max="14083" width="14.5703125" style="2" customWidth="1"/>
    <col min="14084" max="14084" width="13.140625" style="2" customWidth="1"/>
    <col min="14085" max="14085" width="14" style="2" customWidth="1"/>
    <col min="14086" max="14086" width="17.42578125" style="2" customWidth="1"/>
    <col min="14087" max="14087" width="18.7109375" style="2" customWidth="1"/>
    <col min="14088" max="14088" width="17" style="2" bestFit="1" customWidth="1"/>
    <col min="14089" max="14090" width="12.28515625" style="2" bestFit="1" customWidth="1"/>
    <col min="14091" max="14336" width="9.140625" style="2"/>
    <col min="14337" max="14337" width="24.140625" style="2" customWidth="1"/>
    <col min="14338" max="14338" width="1.7109375" style="2" customWidth="1"/>
    <col min="14339" max="14339" width="14.5703125" style="2" customWidth="1"/>
    <col min="14340" max="14340" width="13.140625" style="2" customWidth="1"/>
    <col min="14341" max="14341" width="14" style="2" customWidth="1"/>
    <col min="14342" max="14342" width="17.42578125" style="2" customWidth="1"/>
    <col min="14343" max="14343" width="18.7109375" style="2" customWidth="1"/>
    <col min="14344" max="14344" width="17" style="2" bestFit="1" customWidth="1"/>
    <col min="14345" max="14346" width="12.28515625" style="2" bestFit="1" customWidth="1"/>
    <col min="14347" max="14592" width="9.140625" style="2"/>
    <col min="14593" max="14593" width="24.140625" style="2" customWidth="1"/>
    <col min="14594" max="14594" width="1.7109375" style="2" customWidth="1"/>
    <col min="14595" max="14595" width="14.5703125" style="2" customWidth="1"/>
    <col min="14596" max="14596" width="13.140625" style="2" customWidth="1"/>
    <col min="14597" max="14597" width="14" style="2" customWidth="1"/>
    <col min="14598" max="14598" width="17.42578125" style="2" customWidth="1"/>
    <col min="14599" max="14599" width="18.7109375" style="2" customWidth="1"/>
    <col min="14600" max="14600" width="17" style="2" bestFit="1" customWidth="1"/>
    <col min="14601" max="14602" width="12.28515625" style="2" bestFit="1" customWidth="1"/>
    <col min="14603" max="14848" width="9.140625" style="2"/>
    <col min="14849" max="14849" width="24.140625" style="2" customWidth="1"/>
    <col min="14850" max="14850" width="1.7109375" style="2" customWidth="1"/>
    <col min="14851" max="14851" width="14.5703125" style="2" customWidth="1"/>
    <col min="14852" max="14852" width="13.140625" style="2" customWidth="1"/>
    <col min="14853" max="14853" width="14" style="2" customWidth="1"/>
    <col min="14854" max="14854" width="17.42578125" style="2" customWidth="1"/>
    <col min="14855" max="14855" width="18.7109375" style="2" customWidth="1"/>
    <col min="14856" max="14856" width="17" style="2" bestFit="1" customWidth="1"/>
    <col min="14857" max="14858" width="12.28515625" style="2" bestFit="1" customWidth="1"/>
    <col min="14859" max="15104" width="9.140625" style="2"/>
    <col min="15105" max="15105" width="24.140625" style="2" customWidth="1"/>
    <col min="15106" max="15106" width="1.7109375" style="2" customWidth="1"/>
    <col min="15107" max="15107" width="14.5703125" style="2" customWidth="1"/>
    <col min="15108" max="15108" width="13.140625" style="2" customWidth="1"/>
    <col min="15109" max="15109" width="14" style="2" customWidth="1"/>
    <col min="15110" max="15110" width="17.42578125" style="2" customWidth="1"/>
    <col min="15111" max="15111" width="18.7109375" style="2" customWidth="1"/>
    <col min="15112" max="15112" width="17" style="2" bestFit="1" customWidth="1"/>
    <col min="15113" max="15114" width="12.28515625" style="2" bestFit="1" customWidth="1"/>
    <col min="15115" max="15360" width="9.140625" style="2"/>
    <col min="15361" max="15361" width="24.140625" style="2" customWidth="1"/>
    <col min="15362" max="15362" width="1.7109375" style="2" customWidth="1"/>
    <col min="15363" max="15363" width="14.5703125" style="2" customWidth="1"/>
    <col min="15364" max="15364" width="13.140625" style="2" customWidth="1"/>
    <col min="15365" max="15365" width="14" style="2" customWidth="1"/>
    <col min="15366" max="15366" width="17.42578125" style="2" customWidth="1"/>
    <col min="15367" max="15367" width="18.7109375" style="2" customWidth="1"/>
    <col min="15368" max="15368" width="17" style="2" bestFit="1" customWidth="1"/>
    <col min="15369" max="15370" width="12.28515625" style="2" bestFit="1" customWidth="1"/>
    <col min="15371" max="15616" width="9.140625" style="2"/>
    <col min="15617" max="15617" width="24.140625" style="2" customWidth="1"/>
    <col min="15618" max="15618" width="1.7109375" style="2" customWidth="1"/>
    <col min="15619" max="15619" width="14.5703125" style="2" customWidth="1"/>
    <col min="15620" max="15620" width="13.140625" style="2" customWidth="1"/>
    <col min="15621" max="15621" width="14" style="2" customWidth="1"/>
    <col min="15622" max="15622" width="17.42578125" style="2" customWidth="1"/>
    <col min="15623" max="15623" width="18.7109375" style="2" customWidth="1"/>
    <col min="15624" max="15624" width="17" style="2" bestFit="1" customWidth="1"/>
    <col min="15625" max="15626" width="12.28515625" style="2" bestFit="1" customWidth="1"/>
    <col min="15627" max="15872" width="9.140625" style="2"/>
    <col min="15873" max="15873" width="24.140625" style="2" customWidth="1"/>
    <col min="15874" max="15874" width="1.7109375" style="2" customWidth="1"/>
    <col min="15875" max="15875" width="14.5703125" style="2" customWidth="1"/>
    <col min="15876" max="15876" width="13.140625" style="2" customWidth="1"/>
    <col min="15877" max="15877" width="14" style="2" customWidth="1"/>
    <col min="15878" max="15878" width="17.42578125" style="2" customWidth="1"/>
    <col min="15879" max="15879" width="18.7109375" style="2" customWidth="1"/>
    <col min="15880" max="15880" width="17" style="2" bestFit="1" customWidth="1"/>
    <col min="15881" max="15882" width="12.28515625" style="2" bestFit="1" customWidth="1"/>
    <col min="15883" max="16128" width="9.140625" style="2"/>
    <col min="16129" max="16129" width="24.140625" style="2" customWidth="1"/>
    <col min="16130" max="16130" width="1.7109375" style="2" customWidth="1"/>
    <col min="16131" max="16131" width="14.5703125" style="2" customWidth="1"/>
    <col min="16132" max="16132" width="13.140625" style="2" customWidth="1"/>
    <col min="16133" max="16133" width="14" style="2" customWidth="1"/>
    <col min="16134" max="16134" width="17.42578125" style="2" customWidth="1"/>
    <col min="16135" max="16135" width="18.7109375" style="2" customWidth="1"/>
    <col min="16136" max="16136" width="17" style="2" bestFit="1" customWidth="1"/>
    <col min="16137" max="16138" width="12.28515625" style="2" bestFit="1" customWidth="1"/>
    <col min="16139" max="16384" width="9.140625" style="2"/>
  </cols>
  <sheetData>
    <row r="1" spans="1:10" ht="14.25" customHeight="1" x14ac:dyDescent="0.2">
      <c r="A1" s="84"/>
      <c r="B1" s="84"/>
      <c r="C1" s="84"/>
      <c r="D1" s="84"/>
    </row>
    <row r="2" spans="1:10" ht="14.25" customHeight="1" x14ac:dyDescent="0.2">
      <c r="A2" s="85" t="s">
        <v>0</v>
      </c>
      <c r="B2" s="85"/>
      <c r="C2" s="85"/>
      <c r="D2" s="85"/>
      <c r="E2" s="85"/>
      <c r="F2" s="85"/>
      <c r="G2" s="85"/>
    </row>
    <row r="3" spans="1:10" ht="14.25" customHeight="1" x14ac:dyDescent="0.2">
      <c r="A3" s="3" t="s">
        <v>1</v>
      </c>
      <c r="E3" s="5" t="s">
        <v>39</v>
      </c>
    </row>
    <row r="4" spans="1:10" ht="14.25" customHeight="1" thickBot="1" x14ac:dyDescent="0.25">
      <c r="B4" s="6"/>
      <c r="C4" s="7"/>
      <c r="E4" s="8">
        <v>395000000</v>
      </c>
    </row>
    <row r="5" spans="1:10" ht="14.25" customHeight="1" x14ac:dyDescent="0.2">
      <c r="A5" s="86" t="s">
        <v>2</v>
      </c>
      <c r="B5" s="9"/>
      <c r="C5" s="10" t="s">
        <v>3</v>
      </c>
      <c r="D5" s="11" t="s">
        <v>4</v>
      </c>
      <c r="E5" s="12">
        <v>0.2</v>
      </c>
      <c r="F5" s="86" t="s">
        <v>5</v>
      </c>
      <c r="G5" s="88" t="s">
        <v>6</v>
      </c>
    </row>
    <row r="6" spans="1:10" ht="14.25" customHeight="1" thickBot="1" x14ac:dyDescent="0.25">
      <c r="A6" s="87"/>
      <c r="B6" s="14"/>
      <c r="C6" s="15">
        <v>44287</v>
      </c>
      <c r="D6" s="16" t="s">
        <v>7</v>
      </c>
      <c r="E6" s="17">
        <f>+E4*E5</f>
        <v>79000000</v>
      </c>
      <c r="F6" s="87"/>
      <c r="G6" s="89"/>
      <c r="I6" s="19"/>
      <c r="J6" s="19"/>
    </row>
    <row r="7" spans="1:10" ht="14.25" customHeight="1" x14ac:dyDescent="0.2">
      <c r="A7" s="20"/>
      <c r="B7" s="14"/>
      <c r="C7" s="21"/>
      <c r="D7" s="22"/>
      <c r="E7" s="23"/>
      <c r="F7" s="14"/>
      <c r="G7" s="14"/>
    </row>
    <row r="8" spans="1:10" ht="14.25" customHeight="1" x14ac:dyDescent="0.2">
      <c r="A8" s="20"/>
      <c r="B8" s="14"/>
      <c r="C8" s="24"/>
      <c r="D8" s="14"/>
      <c r="E8" s="14"/>
      <c r="F8" s="14"/>
      <c r="G8" s="14"/>
    </row>
    <row r="9" spans="1:10" ht="14.25" customHeight="1" x14ac:dyDescent="0.25">
      <c r="A9" s="20" t="s">
        <v>8</v>
      </c>
      <c r="B9" s="14"/>
      <c r="C9" s="1">
        <f>'[1] 2021 BEBR'!C8</f>
        <v>40371</v>
      </c>
      <c r="D9" s="25">
        <f t="shared" ref="D9:D39" si="0">+C9/$C$41</f>
        <v>3.1348592842572152E-2</v>
      </c>
      <c r="E9" s="26">
        <f t="shared" ref="E9:E39" si="1">+D9*$E$6</f>
        <v>2476538.8345631999</v>
      </c>
      <c r="F9" s="27">
        <f t="shared" ref="F9:F39" si="2">SUM(E9*0.2)</f>
        <v>495307.76691264001</v>
      </c>
      <c r="G9" s="27">
        <f>SUM(E9*0.8)</f>
        <v>1981231.0676505601</v>
      </c>
      <c r="H9" s="28"/>
      <c r="I9" s="29"/>
    </row>
    <row r="10" spans="1:10" ht="14.25" customHeight="1" x14ac:dyDescent="0.25">
      <c r="A10" s="20" t="s">
        <v>9</v>
      </c>
      <c r="B10" s="14"/>
      <c r="C10" s="1">
        <f>'[1] 2021 BEBR'!C9</f>
        <v>3084</v>
      </c>
      <c r="D10" s="25">
        <f t="shared" si="0"/>
        <v>2.3947650622103121E-3</v>
      </c>
      <c r="E10" s="26">
        <f t="shared" si="1"/>
        <v>189186.43991461466</v>
      </c>
      <c r="F10" s="27">
        <f t="shared" si="2"/>
        <v>37837.287982922935</v>
      </c>
      <c r="G10" s="27">
        <f t="shared" ref="G10:G41" si="3">SUM(E10*0.8)</f>
        <v>151349.15193169174</v>
      </c>
      <c r="H10" s="28"/>
      <c r="I10" s="29"/>
    </row>
    <row r="11" spans="1:10" ht="14.25" customHeight="1" x14ac:dyDescent="0.25">
      <c r="A11" s="20" t="s">
        <v>10</v>
      </c>
      <c r="B11" s="14"/>
      <c r="C11" s="1">
        <f>'[1] 2021 BEBR'!C10</f>
        <v>5975</v>
      </c>
      <c r="D11" s="25">
        <f t="shared" si="0"/>
        <v>4.6396631798659585E-3</v>
      </c>
      <c r="E11" s="26">
        <f t="shared" si="1"/>
        <v>366533.39120941074</v>
      </c>
      <c r="F11" s="27">
        <f t="shared" si="2"/>
        <v>73306.678241882153</v>
      </c>
      <c r="G11" s="27">
        <f t="shared" si="3"/>
        <v>293226.71296752861</v>
      </c>
      <c r="H11" s="28"/>
      <c r="I11" s="29"/>
    </row>
    <row r="12" spans="1:10" ht="14.25" customHeight="1" x14ac:dyDescent="0.25">
      <c r="A12" s="20" t="s">
        <v>11</v>
      </c>
      <c r="B12" s="14"/>
      <c r="C12" s="1">
        <f>'[1] 2021 BEBR'!C11</f>
        <v>3119</v>
      </c>
      <c r="D12" s="25">
        <f t="shared" si="0"/>
        <v>2.4219430055233346E-3</v>
      </c>
      <c r="E12" s="26">
        <f t="shared" si="1"/>
        <v>191333.49743634343</v>
      </c>
      <c r="F12" s="27">
        <f t="shared" si="2"/>
        <v>38266.699487268685</v>
      </c>
      <c r="G12" s="27">
        <f t="shared" si="3"/>
        <v>153066.79794907474</v>
      </c>
      <c r="H12" s="28"/>
      <c r="I12" s="29"/>
    </row>
    <row r="13" spans="1:10" ht="14.25" customHeight="1" x14ac:dyDescent="0.25">
      <c r="A13" s="20" t="s">
        <v>12</v>
      </c>
      <c r="B13" s="14"/>
      <c r="C13" s="1">
        <f>'[1] 2021 BEBR'!C12</f>
        <v>50193</v>
      </c>
      <c r="D13" s="25">
        <f t="shared" si="0"/>
        <v>3.8975500248872308E-2</v>
      </c>
      <c r="E13" s="26">
        <f t="shared" si="1"/>
        <v>3079064.5196609125</v>
      </c>
      <c r="F13" s="27">
        <f t="shared" si="2"/>
        <v>615812.90393218247</v>
      </c>
      <c r="G13" s="27">
        <f t="shared" si="3"/>
        <v>2463251.6157287299</v>
      </c>
      <c r="H13" s="28"/>
      <c r="I13" s="29"/>
    </row>
    <row r="14" spans="1:10" ht="14.25" customHeight="1" x14ac:dyDescent="0.25">
      <c r="A14" s="30" t="s">
        <v>13</v>
      </c>
      <c r="B14" s="14"/>
      <c r="C14" s="1">
        <v>1921</v>
      </c>
      <c r="D14" s="25">
        <f t="shared" si="0"/>
        <v>1.4916808315518838E-3</v>
      </c>
      <c r="E14" s="26">
        <f t="shared" si="1"/>
        <v>117842.78569259882</v>
      </c>
      <c r="F14" s="27">
        <f t="shared" si="2"/>
        <v>23568.557138519765</v>
      </c>
      <c r="G14" s="27">
        <f t="shared" si="3"/>
        <v>94274.228554079062</v>
      </c>
      <c r="H14" s="28"/>
      <c r="I14" s="29"/>
    </row>
    <row r="15" spans="1:10" ht="14.25" customHeight="1" x14ac:dyDescent="0.25">
      <c r="A15" s="20" t="s">
        <v>14</v>
      </c>
      <c r="B15" s="14"/>
      <c r="C15" s="1">
        <v>13857</v>
      </c>
      <c r="D15" s="25">
        <f t="shared" si="0"/>
        <v>1.0760136013958591E-2</v>
      </c>
      <c r="E15" s="26">
        <f t="shared" si="1"/>
        <v>850050.74510272872</v>
      </c>
      <c r="F15" s="27">
        <f t="shared" si="2"/>
        <v>170010.14902054577</v>
      </c>
      <c r="G15" s="27">
        <f t="shared" si="3"/>
        <v>680040.59608218307</v>
      </c>
      <c r="H15" s="28"/>
      <c r="I15" s="29"/>
    </row>
    <row r="16" spans="1:10" ht="14.25" customHeight="1" x14ac:dyDescent="0.25">
      <c r="A16" s="20" t="s">
        <v>15</v>
      </c>
      <c r="B16" s="14"/>
      <c r="C16" s="1">
        <v>955</v>
      </c>
      <c r="D16" s="25">
        <f t="shared" si="0"/>
        <v>7.4156959611246698E-4</v>
      </c>
      <c r="E16" s="26">
        <f t="shared" si="1"/>
        <v>58583.998092884889</v>
      </c>
      <c r="F16" s="27">
        <f t="shared" si="2"/>
        <v>11716.799618576979</v>
      </c>
      <c r="G16" s="27">
        <f t="shared" si="3"/>
        <v>46867.198474307916</v>
      </c>
      <c r="H16" s="28"/>
      <c r="I16" s="29"/>
    </row>
    <row r="17" spans="1:10" ht="14.25" customHeight="1" x14ac:dyDescent="0.25">
      <c r="A17" s="30" t="s">
        <v>16</v>
      </c>
      <c r="B17" s="14"/>
      <c r="C17" s="1">
        <v>225478</v>
      </c>
      <c r="D17" s="25">
        <f t="shared" si="0"/>
        <v>0.17508652292381868</v>
      </c>
      <c r="E17" s="26">
        <f t="shared" si="1"/>
        <v>13831835.310981676</v>
      </c>
      <c r="F17" s="27">
        <f t="shared" si="2"/>
        <v>2766367.0621963353</v>
      </c>
      <c r="G17" s="27">
        <f t="shared" si="3"/>
        <v>11065468.248785341</v>
      </c>
      <c r="H17" s="28"/>
      <c r="I17" s="29"/>
    </row>
    <row r="18" spans="1:10" ht="14.25" customHeight="1" x14ac:dyDescent="0.25">
      <c r="A18" s="30" t="s">
        <v>17</v>
      </c>
      <c r="B18" s="14"/>
      <c r="C18" s="1">
        <v>23048</v>
      </c>
      <c r="D18" s="25">
        <f t="shared" si="0"/>
        <v>1.789706392795826E-2</v>
      </c>
      <c r="E18" s="26">
        <f t="shared" si="1"/>
        <v>1413868.0503087025</v>
      </c>
      <c r="F18" s="27">
        <f t="shared" si="2"/>
        <v>282773.6100617405</v>
      </c>
      <c r="G18" s="27">
        <f t="shared" si="3"/>
        <v>1131094.440246962</v>
      </c>
      <c r="H18" s="28"/>
      <c r="I18" s="29"/>
    </row>
    <row r="19" spans="1:10" ht="14.25" customHeight="1" x14ac:dyDescent="0.25">
      <c r="A19" s="20" t="s">
        <v>18</v>
      </c>
      <c r="B19" s="14"/>
      <c r="C19" s="1">
        <v>81110</v>
      </c>
      <c r="D19" s="25">
        <f t="shared" si="0"/>
        <v>6.2982942346264087E-2</v>
      </c>
      <c r="E19" s="26">
        <f t="shared" si="1"/>
        <v>4975652.4453548631</v>
      </c>
      <c r="F19" s="27">
        <f t="shared" si="2"/>
        <v>995130.48907097266</v>
      </c>
      <c r="G19" s="27">
        <f t="shared" si="3"/>
        <v>3980521.9562838906</v>
      </c>
      <c r="H19" s="28"/>
      <c r="I19" s="29"/>
    </row>
    <row r="20" spans="1:10" ht="14.25" customHeight="1" x14ac:dyDescent="0.25">
      <c r="A20" s="20" t="s">
        <v>19</v>
      </c>
      <c r="B20" s="14"/>
      <c r="C20" s="1">
        <v>84</v>
      </c>
      <c r="D20" s="25">
        <f t="shared" si="0"/>
        <v>6.5227063951253639E-5</v>
      </c>
      <c r="E20" s="26">
        <f>+D20*$E$6</f>
        <v>5152.9380521490375</v>
      </c>
      <c r="F20" s="27">
        <f>SUM(E20*0.2)</f>
        <v>1030.5876104298075</v>
      </c>
      <c r="G20" s="27">
        <f>SUM(E20*0.8)</f>
        <v>4122.3504417192298</v>
      </c>
      <c r="H20" s="28"/>
      <c r="I20" s="29"/>
    </row>
    <row r="21" spans="1:10" ht="14.25" customHeight="1" x14ac:dyDescent="0.25">
      <c r="A21" s="20" t="s">
        <v>20</v>
      </c>
      <c r="B21" s="14"/>
      <c r="C21" s="1">
        <v>14815</v>
      </c>
      <c r="D21" s="25">
        <f t="shared" si="0"/>
        <v>1.1504035148069318E-2</v>
      </c>
      <c r="E21" s="26">
        <f>+D21*$E$6</f>
        <v>908818.77669747616</v>
      </c>
      <c r="F21" s="27">
        <f>SUM(E21*0.2)</f>
        <v>181763.75533949526</v>
      </c>
      <c r="G21" s="27">
        <f>SUM(E21*0.8)</f>
        <v>727055.02135798102</v>
      </c>
      <c r="H21" s="28"/>
      <c r="I21" s="29"/>
    </row>
    <row r="22" spans="1:10" ht="14.25" customHeight="1" x14ac:dyDescent="0.25">
      <c r="A22" s="20" t="s">
        <v>21</v>
      </c>
      <c r="B22" s="14"/>
      <c r="C22" s="1">
        <v>1047</v>
      </c>
      <c r="D22" s="25">
        <f t="shared" si="0"/>
        <v>8.1300876139241141E-4</v>
      </c>
      <c r="E22" s="26">
        <f t="shared" si="1"/>
        <v>64227.692150000505</v>
      </c>
      <c r="F22" s="27">
        <f t="shared" si="2"/>
        <v>12845.538430000102</v>
      </c>
      <c r="G22" s="27">
        <f t="shared" si="3"/>
        <v>51382.15372000041</v>
      </c>
      <c r="H22" s="28"/>
      <c r="I22" s="29"/>
    </row>
    <row r="23" spans="1:10" ht="14.25" customHeight="1" x14ac:dyDescent="0.25">
      <c r="A23" s="20" t="s">
        <v>22</v>
      </c>
      <c r="B23" s="14"/>
      <c r="C23" s="1">
        <v>449747</v>
      </c>
      <c r="D23" s="25">
        <f t="shared" si="0"/>
        <v>0.34923424203433895</v>
      </c>
      <c r="E23" s="26">
        <f t="shared" si="1"/>
        <v>27589505.120712776</v>
      </c>
      <c r="F23" s="27">
        <f t="shared" si="2"/>
        <v>5517901.0241425559</v>
      </c>
      <c r="G23" s="27">
        <f t="shared" si="3"/>
        <v>22071604.096570224</v>
      </c>
      <c r="H23" s="28"/>
      <c r="I23" s="29"/>
    </row>
    <row r="24" spans="1:10" ht="14.25" customHeight="1" x14ac:dyDescent="0.25">
      <c r="A24" s="20" t="s">
        <v>23</v>
      </c>
      <c r="B24" s="14"/>
      <c r="C24" s="1">
        <v>82785</v>
      </c>
      <c r="D24" s="25">
        <f t="shared" si="0"/>
        <v>6.4283601061958726E-2</v>
      </c>
      <c r="E24" s="26">
        <f t="shared" si="1"/>
        <v>5078404.4838947393</v>
      </c>
      <c r="F24" s="27">
        <f t="shared" si="2"/>
        <v>1015680.8967789479</v>
      </c>
      <c r="G24" s="27">
        <f t="shared" si="3"/>
        <v>4062723.5871157916</v>
      </c>
      <c r="H24" s="28"/>
      <c r="I24" s="29"/>
    </row>
    <row r="25" spans="1:10" ht="14.25" customHeight="1" x14ac:dyDescent="0.25">
      <c r="A25" s="20" t="s">
        <v>24</v>
      </c>
      <c r="B25" s="14"/>
      <c r="C25" s="1">
        <v>30857</v>
      </c>
      <c r="D25" s="25">
        <f t="shared" si="0"/>
        <v>2.3960851337426592E-2</v>
      </c>
      <c r="E25" s="26">
        <f t="shared" si="1"/>
        <v>1892907.2556567008</v>
      </c>
      <c r="F25" s="27">
        <f t="shared" si="2"/>
        <v>378581.45113134017</v>
      </c>
      <c r="G25" s="27">
        <f t="shared" si="3"/>
        <v>1514325.8045253607</v>
      </c>
      <c r="H25" s="28"/>
      <c r="I25" s="29"/>
    </row>
    <row r="26" spans="1:10" ht="14.25" customHeight="1" x14ac:dyDescent="0.25">
      <c r="A26" s="30" t="s">
        <v>25</v>
      </c>
      <c r="B26" s="14"/>
      <c r="C26" s="1">
        <v>11231</v>
      </c>
      <c r="D26" s="25">
        <f t="shared" si="0"/>
        <v>8.7210137528158285E-3</v>
      </c>
      <c r="E26" s="26">
        <f t="shared" si="1"/>
        <v>688960.08647245041</v>
      </c>
      <c r="F26" s="27">
        <f t="shared" si="2"/>
        <v>137792.0172944901</v>
      </c>
      <c r="G26" s="27">
        <f t="shared" si="3"/>
        <v>551168.06917796039</v>
      </c>
      <c r="H26" s="28"/>
      <c r="I26" s="29"/>
    </row>
    <row r="27" spans="1:10" ht="14.25" customHeight="1" x14ac:dyDescent="0.25">
      <c r="A27" s="20" t="s">
        <v>26</v>
      </c>
      <c r="B27" s="14"/>
      <c r="C27" s="1">
        <v>13851</v>
      </c>
      <c r="D27" s="25">
        <f t="shared" si="0"/>
        <v>1.0755476937962074E-2</v>
      </c>
      <c r="E27" s="26">
        <f t="shared" si="1"/>
        <v>849682.67809900385</v>
      </c>
      <c r="F27" s="27">
        <f t="shared" si="2"/>
        <v>169936.53561980079</v>
      </c>
      <c r="G27" s="27">
        <f t="shared" si="3"/>
        <v>679746.14247920318</v>
      </c>
      <c r="H27" s="28"/>
      <c r="I27" s="29"/>
    </row>
    <row r="28" spans="1:10" ht="14.25" customHeight="1" x14ac:dyDescent="0.25">
      <c r="A28" s="20" t="s">
        <v>27</v>
      </c>
      <c r="B28" s="14"/>
      <c r="C28" s="1">
        <v>8211</v>
      </c>
      <c r="D28" s="25">
        <f t="shared" si="0"/>
        <v>6.3759455012350431E-3</v>
      </c>
      <c r="E28" s="26">
        <f t="shared" si="1"/>
        <v>503699.69459756842</v>
      </c>
      <c r="F28" s="27">
        <f t="shared" si="2"/>
        <v>100739.93891951369</v>
      </c>
      <c r="G28" s="27">
        <f t="shared" si="3"/>
        <v>402959.75567805476</v>
      </c>
      <c r="H28" s="28"/>
      <c r="I28" s="29"/>
    </row>
    <row r="29" spans="1:10" ht="14.25" customHeight="1" x14ac:dyDescent="0.25">
      <c r="A29" s="30" t="s">
        <v>28</v>
      </c>
      <c r="B29" s="14"/>
      <c r="C29" s="1">
        <v>59473</v>
      </c>
      <c r="D29" s="25">
        <f t="shared" si="0"/>
        <v>4.6181537790153666E-2</v>
      </c>
      <c r="E29" s="26">
        <f t="shared" si="1"/>
        <v>3648341.4854221395</v>
      </c>
      <c r="F29" s="27">
        <f t="shared" si="2"/>
        <v>729668.2970844279</v>
      </c>
      <c r="G29" s="27">
        <f t="shared" si="3"/>
        <v>2918673.1883377116</v>
      </c>
      <c r="H29" s="28"/>
      <c r="I29" s="31"/>
    </row>
    <row r="30" spans="1:10" ht="14.25" customHeight="1" x14ac:dyDescent="0.25">
      <c r="A30" s="20" t="s">
        <v>29</v>
      </c>
      <c r="B30" s="14"/>
      <c r="C30" s="1">
        <v>43749</v>
      </c>
      <c r="D30" s="25">
        <f t="shared" si="0"/>
        <v>3.3971652628611855E-2</v>
      </c>
      <c r="E30" s="26">
        <f t="shared" si="1"/>
        <v>2683760.5576603366</v>
      </c>
      <c r="F30" s="27">
        <f t="shared" si="2"/>
        <v>536752.1115320673</v>
      </c>
      <c r="G30" s="27">
        <f t="shared" si="3"/>
        <v>2147008.4461282692</v>
      </c>
      <c r="H30" s="28"/>
      <c r="I30" s="29"/>
    </row>
    <row r="31" spans="1:10" ht="14.25" customHeight="1" x14ac:dyDescent="0.25">
      <c r="A31" s="20" t="s">
        <v>30</v>
      </c>
      <c r="B31" s="14"/>
      <c r="C31" s="1">
        <v>16570</v>
      </c>
      <c r="D31" s="25">
        <f t="shared" si="0"/>
        <v>1.2866814877050867E-2</v>
      </c>
      <c r="E31" s="26">
        <f t="shared" si="1"/>
        <v>1016478.3752870185</v>
      </c>
      <c r="F31" s="27">
        <f t="shared" si="2"/>
        <v>203295.67505740371</v>
      </c>
      <c r="G31" s="27">
        <f t="shared" si="3"/>
        <v>813182.70022961486</v>
      </c>
      <c r="H31" s="28"/>
      <c r="I31" s="29"/>
    </row>
    <row r="32" spans="1:10" ht="14.25" customHeight="1" x14ac:dyDescent="0.25">
      <c r="A32" s="20" t="s">
        <v>31</v>
      </c>
      <c r="B32" s="14"/>
      <c r="C32" s="1">
        <v>24499</v>
      </c>
      <c r="D32" s="25">
        <f t="shared" si="0"/>
        <v>1.9023783806449559E-2</v>
      </c>
      <c r="E32" s="26">
        <f t="shared" si="1"/>
        <v>1502878.9207095152</v>
      </c>
      <c r="F32" s="27">
        <f t="shared" si="2"/>
        <v>300575.78414190304</v>
      </c>
      <c r="G32" s="27">
        <f t="shared" si="3"/>
        <v>1202303.1365676122</v>
      </c>
      <c r="H32" s="28"/>
      <c r="I32" s="29"/>
      <c r="J32" s="1"/>
    </row>
    <row r="33" spans="1:12" ht="14.25" customHeight="1" x14ac:dyDescent="0.25">
      <c r="A33" s="20" t="s">
        <v>32</v>
      </c>
      <c r="B33" s="14"/>
      <c r="C33" s="1">
        <v>18419</v>
      </c>
      <c r="D33" s="25">
        <f t="shared" si="0"/>
        <v>1.4302586796644534E-2</v>
      </c>
      <c r="E33" s="26">
        <f t="shared" si="1"/>
        <v>1129904.3569349181</v>
      </c>
      <c r="F33" s="27">
        <f t="shared" si="2"/>
        <v>225980.87138698364</v>
      </c>
      <c r="G33" s="27">
        <f t="shared" si="3"/>
        <v>903923.48554793454</v>
      </c>
      <c r="H33" s="28"/>
      <c r="I33" s="29"/>
    </row>
    <row r="34" spans="1:12" ht="14.25" customHeight="1" x14ac:dyDescent="0.25">
      <c r="A34" s="20" t="s">
        <v>33</v>
      </c>
      <c r="B34" s="14"/>
      <c r="C34" s="1">
        <v>12071</v>
      </c>
      <c r="D34" s="25">
        <f t="shared" si="0"/>
        <v>9.3732843923283651E-3</v>
      </c>
      <c r="E34" s="26">
        <f t="shared" si="1"/>
        <v>740489.46699394088</v>
      </c>
      <c r="F34" s="27">
        <f t="shared" si="2"/>
        <v>148097.89339878818</v>
      </c>
      <c r="G34" s="27">
        <f t="shared" si="3"/>
        <v>592391.5735951527</v>
      </c>
      <c r="H34" s="28"/>
      <c r="I34" s="29"/>
    </row>
    <row r="35" spans="1:12" ht="14.25" customHeight="1" x14ac:dyDescent="0.25">
      <c r="A35" s="20" t="s">
        <v>34</v>
      </c>
      <c r="B35" s="14"/>
      <c r="C35" s="1">
        <v>22655</v>
      </c>
      <c r="D35" s="25">
        <f t="shared" si="0"/>
        <v>1.7591894450186323E-2</v>
      </c>
      <c r="E35" s="26">
        <f t="shared" si="1"/>
        <v>1389759.6615647194</v>
      </c>
      <c r="F35" s="27">
        <f t="shared" si="2"/>
        <v>277951.93231294391</v>
      </c>
      <c r="G35" s="27">
        <f t="shared" si="3"/>
        <v>1111807.7292517757</v>
      </c>
      <c r="H35" s="28"/>
      <c r="I35" s="29"/>
    </row>
    <row r="36" spans="1:12" ht="14.25" customHeight="1" x14ac:dyDescent="0.25">
      <c r="A36" s="20" t="s">
        <v>35</v>
      </c>
      <c r="B36" s="14"/>
      <c r="C36" s="1">
        <v>5593</v>
      </c>
      <c r="D36" s="25">
        <f t="shared" si="0"/>
        <v>4.3430353414209717E-3</v>
      </c>
      <c r="E36" s="26">
        <f t="shared" si="1"/>
        <v>343099.79197225679</v>
      </c>
      <c r="F36" s="27">
        <f t="shared" si="2"/>
        <v>68619.958394451358</v>
      </c>
      <c r="G36" s="27">
        <f t="shared" si="3"/>
        <v>274479.83357780543</v>
      </c>
      <c r="H36" s="28"/>
      <c r="I36" s="29"/>
    </row>
    <row r="37" spans="1:12" ht="14.25" customHeight="1" x14ac:dyDescent="0.25">
      <c r="A37" s="30" t="s">
        <v>36</v>
      </c>
      <c r="B37" s="14"/>
      <c r="C37" s="1">
        <v>13395</v>
      </c>
      <c r="D37" s="25">
        <f t="shared" si="0"/>
        <v>1.0401387162226697E-2</v>
      </c>
      <c r="E37" s="26">
        <f t="shared" si="1"/>
        <v>821709.58581590909</v>
      </c>
      <c r="F37" s="27">
        <f t="shared" si="2"/>
        <v>164341.91716318182</v>
      </c>
      <c r="G37" s="27">
        <f t="shared" si="3"/>
        <v>657367.66865272727</v>
      </c>
      <c r="H37" s="28"/>
      <c r="I37" s="29"/>
    </row>
    <row r="38" spans="1:12" ht="14.25" customHeight="1" x14ac:dyDescent="0.25">
      <c r="A38" s="20" t="s">
        <v>37</v>
      </c>
      <c r="B38" s="14"/>
      <c r="C38" s="1">
        <v>2371</v>
      </c>
      <c r="D38" s="25">
        <f t="shared" si="0"/>
        <v>1.8411115312907426E-3</v>
      </c>
      <c r="E38" s="26">
        <f t="shared" si="1"/>
        <v>145447.81097196866</v>
      </c>
      <c r="F38" s="27">
        <f t="shared" si="2"/>
        <v>29089.562194393733</v>
      </c>
      <c r="G38" s="27">
        <f t="shared" si="3"/>
        <v>116358.24877757493</v>
      </c>
      <c r="H38" s="28"/>
      <c r="I38" s="29"/>
    </row>
    <row r="39" spans="1:12" ht="14.25" customHeight="1" thickBot="1" x14ac:dyDescent="0.3">
      <c r="A39" s="32" t="s">
        <v>38</v>
      </c>
      <c r="B39" s="14"/>
      <c r="C39" s="1">
        <v>7275</v>
      </c>
      <c r="D39" s="33">
        <f t="shared" si="0"/>
        <v>5.6491296457782175E-3</v>
      </c>
      <c r="E39" s="34">
        <f t="shared" si="1"/>
        <v>446281.2420164792</v>
      </c>
      <c r="F39" s="35">
        <f t="shared" si="2"/>
        <v>89256.248403295845</v>
      </c>
      <c r="G39" s="35">
        <f t="shared" si="3"/>
        <v>357024.99361318338</v>
      </c>
      <c r="H39" s="28"/>
      <c r="I39" s="29"/>
      <c r="J39" s="1"/>
    </row>
    <row r="40" spans="1:12" ht="15" x14ac:dyDescent="0.25">
      <c r="A40" s="36" t="s">
        <v>39</v>
      </c>
      <c r="B40" s="14"/>
      <c r="C40" s="37"/>
      <c r="D40" s="38"/>
      <c r="E40" s="39" t="s">
        <v>39</v>
      </c>
      <c r="F40" s="39"/>
      <c r="G40" s="39"/>
      <c r="H40" s="40"/>
      <c r="I40" s="29"/>
    </row>
    <row r="41" spans="1:12" ht="14.25" customHeight="1" thickBot="1" x14ac:dyDescent="0.3">
      <c r="A41" s="41" t="s">
        <v>40</v>
      </c>
      <c r="B41" s="42"/>
      <c r="C41" s="43">
        <f>SUM(C9:C40)</f>
        <v>1287809</v>
      </c>
      <c r="D41" s="44">
        <f>+C41/$C$41</f>
        <v>1</v>
      </c>
      <c r="E41" s="34">
        <f>SUM(E9:E39)</f>
        <v>79000000.000000015</v>
      </c>
      <c r="F41" s="45">
        <f>SUM(E41*0.2)</f>
        <v>15800000.000000004</v>
      </c>
      <c r="G41" s="35">
        <f t="shared" si="3"/>
        <v>63200000.000000015</v>
      </c>
      <c r="H41" s="40"/>
      <c r="I41" s="29"/>
    </row>
    <row r="42" spans="1:12" ht="15" x14ac:dyDescent="0.25">
      <c r="A42" s="20"/>
      <c r="B42" s="14"/>
      <c r="C42" s="46"/>
      <c r="D42" s="47"/>
      <c r="E42" s="48"/>
      <c r="H42" s="40"/>
      <c r="I42" s="29"/>
    </row>
    <row r="43" spans="1:12" ht="14.25" customHeight="1" thickBot="1" x14ac:dyDescent="0.3">
      <c r="A43" s="32" t="s">
        <v>41</v>
      </c>
      <c r="B43" s="42"/>
      <c r="C43" s="43">
        <f>+C53+D53+E53</f>
        <v>238689</v>
      </c>
      <c r="D43" s="47"/>
      <c r="E43" s="48"/>
      <c r="F43" s="49"/>
      <c r="H43" s="40"/>
      <c r="I43" s="29"/>
      <c r="K43" s="1"/>
    </row>
    <row r="44" spans="1:12" ht="15" x14ac:dyDescent="0.25">
      <c r="A44" s="20"/>
      <c r="B44" s="14"/>
      <c r="C44" s="46"/>
      <c r="D44" s="47"/>
      <c r="E44" s="48"/>
      <c r="F44" s="49"/>
      <c r="H44" s="50"/>
      <c r="I44" s="51"/>
      <c r="K44" s="1"/>
    </row>
    <row r="45" spans="1:12" ht="14.25" customHeight="1" thickBot="1" x14ac:dyDescent="0.25">
      <c r="A45" s="41" t="s">
        <v>42</v>
      </c>
      <c r="B45" s="42"/>
      <c r="C45" s="43">
        <f>70+15+7+317+702+6546</f>
        <v>7657</v>
      </c>
      <c r="D45" s="47"/>
      <c r="E45" s="48"/>
      <c r="F45" s="49"/>
      <c r="I45" s="1"/>
      <c r="J45" s="1"/>
      <c r="K45" s="1"/>
    </row>
    <row r="46" spans="1:12" ht="7.5" customHeight="1" x14ac:dyDescent="0.2">
      <c r="A46" s="36"/>
      <c r="B46" s="22"/>
      <c r="C46" s="37"/>
      <c r="D46" s="47"/>
      <c r="E46" s="48"/>
      <c r="F46" s="49"/>
      <c r="L46" s="1"/>
    </row>
    <row r="47" spans="1:12" ht="14.25" customHeight="1" thickBot="1" x14ac:dyDescent="0.25">
      <c r="A47" s="32" t="s">
        <v>43</v>
      </c>
      <c r="B47" s="42"/>
      <c r="C47" s="43">
        <v>1197784</v>
      </c>
      <c r="D47" s="47"/>
      <c r="E47" s="48"/>
      <c r="F47" s="49"/>
      <c r="L47" s="1"/>
    </row>
    <row r="48" spans="1:12" ht="7.5" customHeight="1" x14ac:dyDescent="0.25">
      <c r="A48" s="20"/>
      <c r="B48" s="14"/>
      <c r="C48" s="46"/>
      <c r="D48" s="47"/>
      <c r="E48" s="48"/>
      <c r="F48" s="1"/>
      <c r="G48" s="1"/>
      <c r="H48" s="40"/>
    </row>
    <row r="49" spans="1:10" ht="14.25" customHeight="1" thickBot="1" x14ac:dyDescent="0.3">
      <c r="A49" s="32" t="s">
        <v>44</v>
      </c>
      <c r="B49" s="42"/>
      <c r="C49" s="52">
        <f>+C41+C43+C45+C47</f>
        <v>2731939</v>
      </c>
      <c r="F49" s="1"/>
      <c r="H49" s="40"/>
    </row>
    <row r="50" spans="1:10" ht="14.25" customHeight="1" x14ac:dyDescent="0.25">
      <c r="C50" s="53"/>
      <c r="H50" s="40"/>
    </row>
    <row r="51" spans="1:10" ht="14.25" customHeight="1" x14ac:dyDescent="0.2">
      <c r="A51" s="54" t="s">
        <v>41</v>
      </c>
      <c r="C51" s="4" t="s">
        <v>45</v>
      </c>
      <c r="D51" s="4" t="s">
        <v>46</v>
      </c>
      <c r="E51" s="55" t="s">
        <v>47</v>
      </c>
      <c r="H51" s="56"/>
    </row>
    <row r="52" spans="1:10" ht="14.25" customHeight="1" x14ac:dyDescent="0.2">
      <c r="A52" s="54" t="s">
        <v>48</v>
      </c>
      <c r="C52" s="57">
        <f>+E41/C41</f>
        <v>61.34450062082189</v>
      </c>
      <c r="D52" s="57">
        <f>+E41/C41</f>
        <v>61.34450062082189</v>
      </c>
      <c r="E52" s="57">
        <f>+E41/C41</f>
        <v>61.34450062082189</v>
      </c>
      <c r="G52" s="58"/>
    </row>
    <row r="53" spans="1:10" ht="14.25" customHeight="1" x14ac:dyDescent="0.2">
      <c r="A53" s="2" t="s">
        <v>3</v>
      </c>
      <c r="C53" s="55">
        <v>45478</v>
      </c>
      <c r="D53" s="55">
        <v>112508</v>
      </c>
      <c r="E53" s="55">
        <v>80703</v>
      </c>
      <c r="G53" s="59"/>
      <c r="H53" s="56"/>
      <c r="I53" s="1"/>
      <c r="J53" s="1"/>
    </row>
    <row r="54" spans="1:10" ht="14.25" customHeight="1" x14ac:dyDescent="0.2">
      <c r="A54" s="54"/>
      <c r="C54" s="60"/>
      <c r="D54" s="61"/>
      <c r="E54" s="62"/>
    </row>
    <row r="55" spans="1:10" ht="14.25" customHeight="1" x14ac:dyDescent="0.2">
      <c r="A55" s="54" t="s">
        <v>49</v>
      </c>
      <c r="C55" s="63">
        <f>+C52*C53</f>
        <v>2789825.1992337378</v>
      </c>
      <c r="D55" s="63">
        <f>+D52*D53</f>
        <v>6901747.0758474292</v>
      </c>
      <c r="E55" s="63">
        <f>+E52*E53</f>
        <v>4950685.2336021885</v>
      </c>
      <c r="G55" s="1"/>
    </row>
    <row r="56" spans="1:10" ht="14.25" customHeight="1" x14ac:dyDescent="0.2">
      <c r="G56" s="1"/>
      <c r="H56" s="64"/>
    </row>
    <row r="57" spans="1:10" ht="14.25" customHeight="1" x14ac:dyDescent="0.2">
      <c r="G57" s="1"/>
    </row>
    <row r="58" spans="1:10" ht="14.25" customHeight="1" x14ac:dyDescent="0.2">
      <c r="A58" s="54" t="s">
        <v>50</v>
      </c>
      <c r="E58" s="48">
        <f>+C55+D55+E55</f>
        <v>14642257.508683356</v>
      </c>
      <c r="F58" s="65">
        <f>E41+E58</f>
        <v>93642257.508683369</v>
      </c>
      <c r="G58" s="66"/>
    </row>
    <row r="59" spans="1:10" ht="14.25" customHeight="1" x14ac:dyDescent="0.2">
      <c r="A59" s="54"/>
      <c r="E59" s="48"/>
    </row>
    <row r="60" spans="1:10" ht="14.25" customHeight="1" x14ac:dyDescent="0.2">
      <c r="A60" s="54" t="s">
        <v>51</v>
      </c>
    </row>
    <row r="63" spans="1:10" ht="14.25" customHeight="1" x14ac:dyDescent="0.2">
      <c r="F63" s="1"/>
    </row>
    <row r="64" spans="1:10" ht="14.25" customHeight="1" x14ac:dyDescent="0.2">
      <c r="F64" s="1"/>
    </row>
    <row r="65" spans="6:6" ht="14.25" customHeight="1" x14ac:dyDescent="0.2">
      <c r="F65" s="1"/>
    </row>
  </sheetData>
  <mergeCells count="5">
    <mergeCell ref="A1:D1"/>
    <mergeCell ref="A2:G2"/>
    <mergeCell ref="A5:A6"/>
    <mergeCell ref="F5:F6"/>
    <mergeCell ref="G5:G6"/>
  </mergeCells>
  <printOptions horizontalCentered="1" verticalCentered="1"/>
  <pageMargins left="0.75" right="0.75" top="1" bottom="1" header="0.5" footer="0.5"/>
  <pageSetup scale="79" orientation="portrait" r:id="rId1"/>
  <headerFooter alignWithMargins="0">
    <oddFooter>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DE0D8-08B6-43E8-974B-5C9C8695845A}">
  <sheetPr>
    <tabColor rgb="FFFFFF00"/>
    <pageSetUpPr fitToPage="1"/>
  </sheetPr>
  <dimension ref="A1:M64"/>
  <sheetViews>
    <sheetView tabSelected="1" workbookViewId="0">
      <selection activeCell="F69" sqref="F69"/>
    </sheetView>
  </sheetViews>
  <sheetFormatPr defaultRowHeight="14.25" customHeight="1" x14ac:dyDescent="0.2"/>
  <cols>
    <col min="1" max="1" width="24.140625" style="2" customWidth="1"/>
    <col min="2" max="2" width="14.5703125" style="4" hidden="1" customWidth="1"/>
    <col min="3" max="3" width="13.140625" style="2" hidden="1" customWidth="1"/>
    <col min="4" max="4" width="18.5703125" style="1" customWidth="1"/>
    <col min="5" max="5" width="16.85546875" style="1" customWidth="1"/>
    <col min="6" max="6" width="18.5703125" style="1" customWidth="1"/>
    <col min="7" max="7" width="17.42578125" style="2" hidden="1" customWidth="1"/>
    <col min="8" max="8" width="18.7109375" style="2" hidden="1" customWidth="1"/>
    <col min="9" max="9" width="17" style="2" bestFit="1" customWidth="1"/>
    <col min="10" max="11" width="12.28515625" style="2" bestFit="1" customWidth="1"/>
    <col min="12" max="257" width="9.140625" style="2"/>
    <col min="258" max="258" width="24.140625" style="2" customWidth="1"/>
    <col min="259" max="259" width="1.7109375" style="2" customWidth="1"/>
    <col min="260" max="260" width="14.5703125" style="2" customWidth="1"/>
    <col min="261" max="261" width="13.140625" style="2" customWidth="1"/>
    <col min="262" max="262" width="14" style="2" customWidth="1"/>
    <col min="263" max="263" width="17.42578125" style="2" customWidth="1"/>
    <col min="264" max="264" width="18.7109375" style="2" customWidth="1"/>
    <col min="265" max="265" width="17" style="2" bestFit="1" customWidth="1"/>
    <col min="266" max="267" width="12.28515625" style="2" bestFit="1" customWidth="1"/>
    <col min="268" max="513" width="9.140625" style="2"/>
    <col min="514" max="514" width="24.140625" style="2" customWidth="1"/>
    <col min="515" max="515" width="1.7109375" style="2" customWidth="1"/>
    <col min="516" max="516" width="14.5703125" style="2" customWidth="1"/>
    <col min="517" max="517" width="13.140625" style="2" customWidth="1"/>
    <col min="518" max="518" width="14" style="2" customWidth="1"/>
    <col min="519" max="519" width="17.42578125" style="2" customWidth="1"/>
    <col min="520" max="520" width="18.7109375" style="2" customWidth="1"/>
    <col min="521" max="521" width="17" style="2" bestFit="1" customWidth="1"/>
    <col min="522" max="523" width="12.28515625" style="2" bestFit="1" customWidth="1"/>
    <col min="524" max="769" width="9.140625" style="2"/>
    <col min="770" max="770" width="24.140625" style="2" customWidth="1"/>
    <col min="771" max="771" width="1.7109375" style="2" customWidth="1"/>
    <col min="772" max="772" width="14.5703125" style="2" customWidth="1"/>
    <col min="773" max="773" width="13.140625" style="2" customWidth="1"/>
    <col min="774" max="774" width="14" style="2" customWidth="1"/>
    <col min="775" max="775" width="17.42578125" style="2" customWidth="1"/>
    <col min="776" max="776" width="18.7109375" style="2" customWidth="1"/>
    <col min="777" max="777" width="17" style="2" bestFit="1" customWidth="1"/>
    <col min="778" max="779" width="12.28515625" style="2" bestFit="1" customWidth="1"/>
    <col min="780" max="1025" width="9.140625" style="2"/>
    <col min="1026" max="1026" width="24.140625" style="2" customWidth="1"/>
    <col min="1027" max="1027" width="1.7109375" style="2" customWidth="1"/>
    <col min="1028" max="1028" width="14.5703125" style="2" customWidth="1"/>
    <col min="1029" max="1029" width="13.140625" style="2" customWidth="1"/>
    <col min="1030" max="1030" width="14" style="2" customWidth="1"/>
    <col min="1031" max="1031" width="17.42578125" style="2" customWidth="1"/>
    <col min="1032" max="1032" width="18.7109375" style="2" customWidth="1"/>
    <col min="1033" max="1033" width="17" style="2" bestFit="1" customWidth="1"/>
    <col min="1034" max="1035" width="12.28515625" style="2" bestFit="1" customWidth="1"/>
    <col min="1036" max="1281" width="9.140625" style="2"/>
    <col min="1282" max="1282" width="24.140625" style="2" customWidth="1"/>
    <col min="1283" max="1283" width="1.7109375" style="2" customWidth="1"/>
    <col min="1284" max="1284" width="14.5703125" style="2" customWidth="1"/>
    <col min="1285" max="1285" width="13.140625" style="2" customWidth="1"/>
    <col min="1286" max="1286" width="14" style="2" customWidth="1"/>
    <col min="1287" max="1287" width="17.42578125" style="2" customWidth="1"/>
    <col min="1288" max="1288" width="18.7109375" style="2" customWidth="1"/>
    <col min="1289" max="1289" width="17" style="2" bestFit="1" customWidth="1"/>
    <col min="1290" max="1291" width="12.28515625" style="2" bestFit="1" customWidth="1"/>
    <col min="1292" max="1537" width="9.140625" style="2"/>
    <col min="1538" max="1538" width="24.140625" style="2" customWidth="1"/>
    <col min="1539" max="1539" width="1.7109375" style="2" customWidth="1"/>
    <col min="1540" max="1540" width="14.5703125" style="2" customWidth="1"/>
    <col min="1541" max="1541" width="13.140625" style="2" customWidth="1"/>
    <col min="1542" max="1542" width="14" style="2" customWidth="1"/>
    <col min="1543" max="1543" width="17.42578125" style="2" customWidth="1"/>
    <col min="1544" max="1544" width="18.7109375" style="2" customWidth="1"/>
    <col min="1545" max="1545" width="17" style="2" bestFit="1" customWidth="1"/>
    <col min="1546" max="1547" width="12.28515625" style="2" bestFit="1" customWidth="1"/>
    <col min="1548" max="1793" width="9.140625" style="2"/>
    <col min="1794" max="1794" width="24.140625" style="2" customWidth="1"/>
    <col min="1795" max="1795" width="1.7109375" style="2" customWidth="1"/>
    <col min="1796" max="1796" width="14.5703125" style="2" customWidth="1"/>
    <col min="1797" max="1797" width="13.140625" style="2" customWidth="1"/>
    <col min="1798" max="1798" width="14" style="2" customWidth="1"/>
    <col min="1799" max="1799" width="17.42578125" style="2" customWidth="1"/>
    <col min="1800" max="1800" width="18.7109375" style="2" customWidth="1"/>
    <col min="1801" max="1801" width="17" style="2" bestFit="1" customWidth="1"/>
    <col min="1802" max="1803" width="12.28515625" style="2" bestFit="1" customWidth="1"/>
    <col min="1804" max="2049" width="9.140625" style="2"/>
    <col min="2050" max="2050" width="24.140625" style="2" customWidth="1"/>
    <col min="2051" max="2051" width="1.7109375" style="2" customWidth="1"/>
    <col min="2052" max="2052" width="14.5703125" style="2" customWidth="1"/>
    <col min="2053" max="2053" width="13.140625" style="2" customWidth="1"/>
    <col min="2054" max="2054" width="14" style="2" customWidth="1"/>
    <col min="2055" max="2055" width="17.42578125" style="2" customWidth="1"/>
    <col min="2056" max="2056" width="18.7109375" style="2" customWidth="1"/>
    <col min="2057" max="2057" width="17" style="2" bestFit="1" customWidth="1"/>
    <col min="2058" max="2059" width="12.28515625" style="2" bestFit="1" customWidth="1"/>
    <col min="2060" max="2305" width="9.140625" style="2"/>
    <col min="2306" max="2306" width="24.140625" style="2" customWidth="1"/>
    <col min="2307" max="2307" width="1.7109375" style="2" customWidth="1"/>
    <col min="2308" max="2308" width="14.5703125" style="2" customWidth="1"/>
    <col min="2309" max="2309" width="13.140625" style="2" customWidth="1"/>
    <col min="2310" max="2310" width="14" style="2" customWidth="1"/>
    <col min="2311" max="2311" width="17.42578125" style="2" customWidth="1"/>
    <col min="2312" max="2312" width="18.7109375" style="2" customWidth="1"/>
    <col min="2313" max="2313" width="17" style="2" bestFit="1" customWidth="1"/>
    <col min="2314" max="2315" width="12.28515625" style="2" bestFit="1" customWidth="1"/>
    <col min="2316" max="2561" width="9.140625" style="2"/>
    <col min="2562" max="2562" width="24.140625" style="2" customWidth="1"/>
    <col min="2563" max="2563" width="1.7109375" style="2" customWidth="1"/>
    <col min="2564" max="2564" width="14.5703125" style="2" customWidth="1"/>
    <col min="2565" max="2565" width="13.140625" style="2" customWidth="1"/>
    <col min="2566" max="2566" width="14" style="2" customWidth="1"/>
    <col min="2567" max="2567" width="17.42578125" style="2" customWidth="1"/>
    <col min="2568" max="2568" width="18.7109375" style="2" customWidth="1"/>
    <col min="2569" max="2569" width="17" style="2" bestFit="1" customWidth="1"/>
    <col min="2570" max="2571" width="12.28515625" style="2" bestFit="1" customWidth="1"/>
    <col min="2572" max="2817" width="9.140625" style="2"/>
    <col min="2818" max="2818" width="24.140625" style="2" customWidth="1"/>
    <col min="2819" max="2819" width="1.7109375" style="2" customWidth="1"/>
    <col min="2820" max="2820" width="14.5703125" style="2" customWidth="1"/>
    <col min="2821" max="2821" width="13.140625" style="2" customWidth="1"/>
    <col min="2822" max="2822" width="14" style="2" customWidth="1"/>
    <col min="2823" max="2823" width="17.42578125" style="2" customWidth="1"/>
    <col min="2824" max="2824" width="18.7109375" style="2" customWidth="1"/>
    <col min="2825" max="2825" width="17" style="2" bestFit="1" customWidth="1"/>
    <col min="2826" max="2827" width="12.28515625" style="2" bestFit="1" customWidth="1"/>
    <col min="2828" max="3073" width="9.140625" style="2"/>
    <col min="3074" max="3074" width="24.140625" style="2" customWidth="1"/>
    <col min="3075" max="3075" width="1.7109375" style="2" customWidth="1"/>
    <col min="3076" max="3076" width="14.5703125" style="2" customWidth="1"/>
    <col min="3077" max="3077" width="13.140625" style="2" customWidth="1"/>
    <col min="3078" max="3078" width="14" style="2" customWidth="1"/>
    <col min="3079" max="3079" width="17.42578125" style="2" customWidth="1"/>
    <col min="3080" max="3080" width="18.7109375" style="2" customWidth="1"/>
    <col min="3081" max="3081" width="17" style="2" bestFit="1" customWidth="1"/>
    <col min="3082" max="3083" width="12.28515625" style="2" bestFit="1" customWidth="1"/>
    <col min="3084" max="3329" width="9.140625" style="2"/>
    <col min="3330" max="3330" width="24.140625" style="2" customWidth="1"/>
    <col min="3331" max="3331" width="1.7109375" style="2" customWidth="1"/>
    <col min="3332" max="3332" width="14.5703125" style="2" customWidth="1"/>
    <col min="3333" max="3333" width="13.140625" style="2" customWidth="1"/>
    <col min="3334" max="3334" width="14" style="2" customWidth="1"/>
    <col min="3335" max="3335" width="17.42578125" style="2" customWidth="1"/>
    <col min="3336" max="3336" width="18.7109375" style="2" customWidth="1"/>
    <col min="3337" max="3337" width="17" style="2" bestFit="1" customWidth="1"/>
    <col min="3338" max="3339" width="12.28515625" style="2" bestFit="1" customWidth="1"/>
    <col min="3340" max="3585" width="9.140625" style="2"/>
    <col min="3586" max="3586" width="24.140625" style="2" customWidth="1"/>
    <col min="3587" max="3587" width="1.7109375" style="2" customWidth="1"/>
    <col min="3588" max="3588" width="14.5703125" style="2" customWidth="1"/>
    <col min="3589" max="3589" width="13.140625" style="2" customWidth="1"/>
    <col min="3590" max="3590" width="14" style="2" customWidth="1"/>
    <col min="3591" max="3591" width="17.42578125" style="2" customWidth="1"/>
    <col min="3592" max="3592" width="18.7109375" style="2" customWidth="1"/>
    <col min="3593" max="3593" width="17" style="2" bestFit="1" customWidth="1"/>
    <col min="3594" max="3595" width="12.28515625" style="2" bestFit="1" customWidth="1"/>
    <col min="3596" max="3841" width="9.140625" style="2"/>
    <col min="3842" max="3842" width="24.140625" style="2" customWidth="1"/>
    <col min="3843" max="3843" width="1.7109375" style="2" customWidth="1"/>
    <col min="3844" max="3844" width="14.5703125" style="2" customWidth="1"/>
    <col min="3845" max="3845" width="13.140625" style="2" customWidth="1"/>
    <col min="3846" max="3846" width="14" style="2" customWidth="1"/>
    <col min="3847" max="3847" width="17.42578125" style="2" customWidth="1"/>
    <col min="3848" max="3848" width="18.7109375" style="2" customWidth="1"/>
    <col min="3849" max="3849" width="17" style="2" bestFit="1" customWidth="1"/>
    <col min="3850" max="3851" width="12.28515625" style="2" bestFit="1" customWidth="1"/>
    <col min="3852" max="4097" width="9.140625" style="2"/>
    <col min="4098" max="4098" width="24.140625" style="2" customWidth="1"/>
    <col min="4099" max="4099" width="1.7109375" style="2" customWidth="1"/>
    <col min="4100" max="4100" width="14.5703125" style="2" customWidth="1"/>
    <col min="4101" max="4101" width="13.140625" style="2" customWidth="1"/>
    <col min="4102" max="4102" width="14" style="2" customWidth="1"/>
    <col min="4103" max="4103" width="17.42578125" style="2" customWidth="1"/>
    <col min="4104" max="4104" width="18.7109375" style="2" customWidth="1"/>
    <col min="4105" max="4105" width="17" style="2" bestFit="1" customWidth="1"/>
    <col min="4106" max="4107" width="12.28515625" style="2" bestFit="1" customWidth="1"/>
    <col min="4108" max="4353" width="9.140625" style="2"/>
    <col min="4354" max="4354" width="24.140625" style="2" customWidth="1"/>
    <col min="4355" max="4355" width="1.7109375" style="2" customWidth="1"/>
    <col min="4356" max="4356" width="14.5703125" style="2" customWidth="1"/>
    <col min="4357" max="4357" width="13.140625" style="2" customWidth="1"/>
    <col min="4358" max="4358" width="14" style="2" customWidth="1"/>
    <col min="4359" max="4359" width="17.42578125" style="2" customWidth="1"/>
    <col min="4360" max="4360" width="18.7109375" style="2" customWidth="1"/>
    <col min="4361" max="4361" width="17" style="2" bestFit="1" customWidth="1"/>
    <col min="4362" max="4363" width="12.28515625" style="2" bestFit="1" customWidth="1"/>
    <col min="4364" max="4609" width="9.140625" style="2"/>
    <col min="4610" max="4610" width="24.140625" style="2" customWidth="1"/>
    <col min="4611" max="4611" width="1.7109375" style="2" customWidth="1"/>
    <col min="4612" max="4612" width="14.5703125" style="2" customWidth="1"/>
    <col min="4613" max="4613" width="13.140625" style="2" customWidth="1"/>
    <col min="4614" max="4614" width="14" style="2" customWidth="1"/>
    <col min="4615" max="4615" width="17.42578125" style="2" customWidth="1"/>
    <col min="4616" max="4616" width="18.7109375" style="2" customWidth="1"/>
    <col min="4617" max="4617" width="17" style="2" bestFit="1" customWidth="1"/>
    <col min="4618" max="4619" width="12.28515625" style="2" bestFit="1" customWidth="1"/>
    <col min="4620" max="4865" width="9.140625" style="2"/>
    <col min="4866" max="4866" width="24.140625" style="2" customWidth="1"/>
    <col min="4867" max="4867" width="1.7109375" style="2" customWidth="1"/>
    <col min="4868" max="4868" width="14.5703125" style="2" customWidth="1"/>
    <col min="4869" max="4869" width="13.140625" style="2" customWidth="1"/>
    <col min="4870" max="4870" width="14" style="2" customWidth="1"/>
    <col min="4871" max="4871" width="17.42578125" style="2" customWidth="1"/>
    <col min="4872" max="4872" width="18.7109375" style="2" customWidth="1"/>
    <col min="4873" max="4873" width="17" style="2" bestFit="1" customWidth="1"/>
    <col min="4874" max="4875" width="12.28515625" style="2" bestFit="1" customWidth="1"/>
    <col min="4876" max="5121" width="9.140625" style="2"/>
    <col min="5122" max="5122" width="24.140625" style="2" customWidth="1"/>
    <col min="5123" max="5123" width="1.7109375" style="2" customWidth="1"/>
    <col min="5124" max="5124" width="14.5703125" style="2" customWidth="1"/>
    <col min="5125" max="5125" width="13.140625" style="2" customWidth="1"/>
    <col min="5126" max="5126" width="14" style="2" customWidth="1"/>
    <col min="5127" max="5127" width="17.42578125" style="2" customWidth="1"/>
    <col min="5128" max="5128" width="18.7109375" style="2" customWidth="1"/>
    <col min="5129" max="5129" width="17" style="2" bestFit="1" customWidth="1"/>
    <col min="5130" max="5131" width="12.28515625" style="2" bestFit="1" customWidth="1"/>
    <col min="5132" max="5377" width="9.140625" style="2"/>
    <col min="5378" max="5378" width="24.140625" style="2" customWidth="1"/>
    <col min="5379" max="5379" width="1.7109375" style="2" customWidth="1"/>
    <col min="5380" max="5380" width="14.5703125" style="2" customWidth="1"/>
    <col min="5381" max="5381" width="13.140625" style="2" customWidth="1"/>
    <col min="5382" max="5382" width="14" style="2" customWidth="1"/>
    <col min="5383" max="5383" width="17.42578125" style="2" customWidth="1"/>
    <col min="5384" max="5384" width="18.7109375" style="2" customWidth="1"/>
    <col min="5385" max="5385" width="17" style="2" bestFit="1" customWidth="1"/>
    <col min="5386" max="5387" width="12.28515625" style="2" bestFit="1" customWidth="1"/>
    <col min="5388" max="5633" width="9.140625" style="2"/>
    <col min="5634" max="5634" width="24.140625" style="2" customWidth="1"/>
    <col min="5635" max="5635" width="1.7109375" style="2" customWidth="1"/>
    <col min="5636" max="5636" width="14.5703125" style="2" customWidth="1"/>
    <col min="5637" max="5637" width="13.140625" style="2" customWidth="1"/>
    <col min="5638" max="5638" width="14" style="2" customWidth="1"/>
    <col min="5639" max="5639" width="17.42578125" style="2" customWidth="1"/>
    <col min="5640" max="5640" width="18.7109375" style="2" customWidth="1"/>
    <col min="5641" max="5641" width="17" style="2" bestFit="1" customWidth="1"/>
    <col min="5642" max="5643" width="12.28515625" style="2" bestFit="1" customWidth="1"/>
    <col min="5644" max="5889" width="9.140625" style="2"/>
    <col min="5890" max="5890" width="24.140625" style="2" customWidth="1"/>
    <col min="5891" max="5891" width="1.7109375" style="2" customWidth="1"/>
    <col min="5892" max="5892" width="14.5703125" style="2" customWidth="1"/>
    <col min="5893" max="5893" width="13.140625" style="2" customWidth="1"/>
    <col min="5894" max="5894" width="14" style="2" customWidth="1"/>
    <col min="5895" max="5895" width="17.42578125" style="2" customWidth="1"/>
    <col min="5896" max="5896" width="18.7109375" style="2" customWidth="1"/>
    <col min="5897" max="5897" width="17" style="2" bestFit="1" customWidth="1"/>
    <col min="5898" max="5899" width="12.28515625" style="2" bestFit="1" customWidth="1"/>
    <col min="5900" max="6145" width="9.140625" style="2"/>
    <col min="6146" max="6146" width="24.140625" style="2" customWidth="1"/>
    <col min="6147" max="6147" width="1.7109375" style="2" customWidth="1"/>
    <col min="6148" max="6148" width="14.5703125" style="2" customWidth="1"/>
    <col min="6149" max="6149" width="13.140625" style="2" customWidth="1"/>
    <col min="6150" max="6150" width="14" style="2" customWidth="1"/>
    <col min="6151" max="6151" width="17.42578125" style="2" customWidth="1"/>
    <col min="6152" max="6152" width="18.7109375" style="2" customWidth="1"/>
    <col min="6153" max="6153" width="17" style="2" bestFit="1" customWidth="1"/>
    <col min="6154" max="6155" width="12.28515625" style="2" bestFit="1" customWidth="1"/>
    <col min="6156" max="6401" width="9.140625" style="2"/>
    <col min="6402" max="6402" width="24.140625" style="2" customWidth="1"/>
    <col min="6403" max="6403" width="1.7109375" style="2" customWidth="1"/>
    <col min="6404" max="6404" width="14.5703125" style="2" customWidth="1"/>
    <col min="6405" max="6405" width="13.140625" style="2" customWidth="1"/>
    <col min="6406" max="6406" width="14" style="2" customWidth="1"/>
    <col min="6407" max="6407" width="17.42578125" style="2" customWidth="1"/>
    <col min="6408" max="6408" width="18.7109375" style="2" customWidth="1"/>
    <col min="6409" max="6409" width="17" style="2" bestFit="1" customWidth="1"/>
    <col min="6410" max="6411" width="12.28515625" style="2" bestFit="1" customWidth="1"/>
    <col min="6412" max="6657" width="9.140625" style="2"/>
    <col min="6658" max="6658" width="24.140625" style="2" customWidth="1"/>
    <col min="6659" max="6659" width="1.7109375" style="2" customWidth="1"/>
    <col min="6660" max="6660" width="14.5703125" style="2" customWidth="1"/>
    <col min="6661" max="6661" width="13.140625" style="2" customWidth="1"/>
    <col min="6662" max="6662" width="14" style="2" customWidth="1"/>
    <col min="6663" max="6663" width="17.42578125" style="2" customWidth="1"/>
    <col min="6664" max="6664" width="18.7109375" style="2" customWidth="1"/>
    <col min="6665" max="6665" width="17" style="2" bestFit="1" customWidth="1"/>
    <col min="6666" max="6667" width="12.28515625" style="2" bestFit="1" customWidth="1"/>
    <col min="6668" max="6913" width="9.140625" style="2"/>
    <col min="6914" max="6914" width="24.140625" style="2" customWidth="1"/>
    <col min="6915" max="6915" width="1.7109375" style="2" customWidth="1"/>
    <col min="6916" max="6916" width="14.5703125" style="2" customWidth="1"/>
    <col min="6917" max="6917" width="13.140625" style="2" customWidth="1"/>
    <col min="6918" max="6918" width="14" style="2" customWidth="1"/>
    <col min="6919" max="6919" width="17.42578125" style="2" customWidth="1"/>
    <col min="6920" max="6920" width="18.7109375" style="2" customWidth="1"/>
    <col min="6921" max="6921" width="17" style="2" bestFit="1" customWidth="1"/>
    <col min="6922" max="6923" width="12.28515625" style="2" bestFit="1" customWidth="1"/>
    <col min="6924" max="7169" width="9.140625" style="2"/>
    <col min="7170" max="7170" width="24.140625" style="2" customWidth="1"/>
    <col min="7171" max="7171" width="1.7109375" style="2" customWidth="1"/>
    <col min="7172" max="7172" width="14.5703125" style="2" customWidth="1"/>
    <col min="7173" max="7173" width="13.140625" style="2" customWidth="1"/>
    <col min="7174" max="7174" width="14" style="2" customWidth="1"/>
    <col min="7175" max="7175" width="17.42578125" style="2" customWidth="1"/>
    <col min="7176" max="7176" width="18.7109375" style="2" customWidth="1"/>
    <col min="7177" max="7177" width="17" style="2" bestFit="1" customWidth="1"/>
    <col min="7178" max="7179" width="12.28515625" style="2" bestFit="1" customWidth="1"/>
    <col min="7180" max="7425" width="9.140625" style="2"/>
    <col min="7426" max="7426" width="24.140625" style="2" customWidth="1"/>
    <col min="7427" max="7427" width="1.7109375" style="2" customWidth="1"/>
    <col min="7428" max="7428" width="14.5703125" style="2" customWidth="1"/>
    <col min="7429" max="7429" width="13.140625" style="2" customWidth="1"/>
    <col min="7430" max="7430" width="14" style="2" customWidth="1"/>
    <col min="7431" max="7431" width="17.42578125" style="2" customWidth="1"/>
    <col min="7432" max="7432" width="18.7109375" style="2" customWidth="1"/>
    <col min="7433" max="7433" width="17" style="2" bestFit="1" customWidth="1"/>
    <col min="7434" max="7435" width="12.28515625" style="2" bestFit="1" customWidth="1"/>
    <col min="7436" max="7681" width="9.140625" style="2"/>
    <col min="7682" max="7682" width="24.140625" style="2" customWidth="1"/>
    <col min="7683" max="7683" width="1.7109375" style="2" customWidth="1"/>
    <col min="7684" max="7684" width="14.5703125" style="2" customWidth="1"/>
    <col min="7685" max="7685" width="13.140625" style="2" customWidth="1"/>
    <col min="7686" max="7686" width="14" style="2" customWidth="1"/>
    <col min="7687" max="7687" width="17.42578125" style="2" customWidth="1"/>
    <col min="7688" max="7688" width="18.7109375" style="2" customWidth="1"/>
    <col min="7689" max="7689" width="17" style="2" bestFit="1" customWidth="1"/>
    <col min="7690" max="7691" width="12.28515625" style="2" bestFit="1" customWidth="1"/>
    <col min="7692" max="7937" width="9.140625" style="2"/>
    <col min="7938" max="7938" width="24.140625" style="2" customWidth="1"/>
    <col min="7939" max="7939" width="1.7109375" style="2" customWidth="1"/>
    <col min="7940" max="7940" width="14.5703125" style="2" customWidth="1"/>
    <col min="7941" max="7941" width="13.140625" style="2" customWidth="1"/>
    <col min="7942" max="7942" width="14" style="2" customWidth="1"/>
    <col min="7943" max="7943" width="17.42578125" style="2" customWidth="1"/>
    <col min="7944" max="7944" width="18.7109375" style="2" customWidth="1"/>
    <col min="7945" max="7945" width="17" style="2" bestFit="1" customWidth="1"/>
    <col min="7946" max="7947" width="12.28515625" style="2" bestFit="1" customWidth="1"/>
    <col min="7948" max="8193" width="9.140625" style="2"/>
    <col min="8194" max="8194" width="24.140625" style="2" customWidth="1"/>
    <col min="8195" max="8195" width="1.7109375" style="2" customWidth="1"/>
    <col min="8196" max="8196" width="14.5703125" style="2" customWidth="1"/>
    <col min="8197" max="8197" width="13.140625" style="2" customWidth="1"/>
    <col min="8198" max="8198" width="14" style="2" customWidth="1"/>
    <col min="8199" max="8199" width="17.42578125" style="2" customWidth="1"/>
    <col min="8200" max="8200" width="18.7109375" style="2" customWidth="1"/>
    <col min="8201" max="8201" width="17" style="2" bestFit="1" customWidth="1"/>
    <col min="8202" max="8203" width="12.28515625" style="2" bestFit="1" customWidth="1"/>
    <col min="8204" max="8449" width="9.140625" style="2"/>
    <col min="8450" max="8450" width="24.140625" style="2" customWidth="1"/>
    <col min="8451" max="8451" width="1.7109375" style="2" customWidth="1"/>
    <col min="8452" max="8452" width="14.5703125" style="2" customWidth="1"/>
    <col min="8453" max="8453" width="13.140625" style="2" customWidth="1"/>
    <col min="8454" max="8454" width="14" style="2" customWidth="1"/>
    <col min="8455" max="8455" width="17.42578125" style="2" customWidth="1"/>
    <col min="8456" max="8456" width="18.7109375" style="2" customWidth="1"/>
    <col min="8457" max="8457" width="17" style="2" bestFit="1" customWidth="1"/>
    <col min="8458" max="8459" width="12.28515625" style="2" bestFit="1" customWidth="1"/>
    <col min="8460" max="8705" width="9.140625" style="2"/>
    <col min="8706" max="8706" width="24.140625" style="2" customWidth="1"/>
    <col min="8707" max="8707" width="1.7109375" style="2" customWidth="1"/>
    <col min="8708" max="8708" width="14.5703125" style="2" customWidth="1"/>
    <col min="8709" max="8709" width="13.140625" style="2" customWidth="1"/>
    <col min="8710" max="8710" width="14" style="2" customWidth="1"/>
    <col min="8711" max="8711" width="17.42578125" style="2" customWidth="1"/>
    <col min="8712" max="8712" width="18.7109375" style="2" customWidth="1"/>
    <col min="8713" max="8713" width="17" style="2" bestFit="1" customWidth="1"/>
    <col min="8714" max="8715" width="12.28515625" style="2" bestFit="1" customWidth="1"/>
    <col min="8716" max="8961" width="9.140625" style="2"/>
    <col min="8962" max="8962" width="24.140625" style="2" customWidth="1"/>
    <col min="8963" max="8963" width="1.7109375" style="2" customWidth="1"/>
    <col min="8964" max="8964" width="14.5703125" style="2" customWidth="1"/>
    <col min="8965" max="8965" width="13.140625" style="2" customWidth="1"/>
    <col min="8966" max="8966" width="14" style="2" customWidth="1"/>
    <col min="8967" max="8967" width="17.42578125" style="2" customWidth="1"/>
    <col min="8968" max="8968" width="18.7109375" style="2" customWidth="1"/>
    <col min="8969" max="8969" width="17" style="2" bestFit="1" customWidth="1"/>
    <col min="8970" max="8971" width="12.28515625" style="2" bestFit="1" customWidth="1"/>
    <col min="8972" max="9217" width="9.140625" style="2"/>
    <col min="9218" max="9218" width="24.140625" style="2" customWidth="1"/>
    <col min="9219" max="9219" width="1.7109375" style="2" customWidth="1"/>
    <col min="9220" max="9220" width="14.5703125" style="2" customWidth="1"/>
    <col min="9221" max="9221" width="13.140625" style="2" customWidth="1"/>
    <col min="9222" max="9222" width="14" style="2" customWidth="1"/>
    <col min="9223" max="9223" width="17.42578125" style="2" customWidth="1"/>
    <col min="9224" max="9224" width="18.7109375" style="2" customWidth="1"/>
    <col min="9225" max="9225" width="17" style="2" bestFit="1" customWidth="1"/>
    <col min="9226" max="9227" width="12.28515625" style="2" bestFit="1" customWidth="1"/>
    <col min="9228" max="9473" width="9.140625" style="2"/>
    <col min="9474" max="9474" width="24.140625" style="2" customWidth="1"/>
    <col min="9475" max="9475" width="1.7109375" style="2" customWidth="1"/>
    <col min="9476" max="9476" width="14.5703125" style="2" customWidth="1"/>
    <col min="9477" max="9477" width="13.140625" style="2" customWidth="1"/>
    <col min="9478" max="9478" width="14" style="2" customWidth="1"/>
    <col min="9479" max="9479" width="17.42578125" style="2" customWidth="1"/>
    <col min="9480" max="9480" width="18.7109375" style="2" customWidth="1"/>
    <col min="9481" max="9481" width="17" style="2" bestFit="1" customWidth="1"/>
    <col min="9482" max="9483" width="12.28515625" style="2" bestFit="1" customWidth="1"/>
    <col min="9484" max="9729" width="9.140625" style="2"/>
    <col min="9730" max="9730" width="24.140625" style="2" customWidth="1"/>
    <col min="9731" max="9731" width="1.7109375" style="2" customWidth="1"/>
    <col min="9732" max="9732" width="14.5703125" style="2" customWidth="1"/>
    <col min="9733" max="9733" width="13.140625" style="2" customWidth="1"/>
    <col min="9734" max="9734" width="14" style="2" customWidth="1"/>
    <col min="9735" max="9735" width="17.42578125" style="2" customWidth="1"/>
    <col min="9736" max="9736" width="18.7109375" style="2" customWidth="1"/>
    <col min="9737" max="9737" width="17" style="2" bestFit="1" customWidth="1"/>
    <col min="9738" max="9739" width="12.28515625" style="2" bestFit="1" customWidth="1"/>
    <col min="9740" max="9985" width="9.140625" style="2"/>
    <col min="9986" max="9986" width="24.140625" style="2" customWidth="1"/>
    <col min="9987" max="9987" width="1.7109375" style="2" customWidth="1"/>
    <col min="9988" max="9988" width="14.5703125" style="2" customWidth="1"/>
    <col min="9989" max="9989" width="13.140625" style="2" customWidth="1"/>
    <col min="9990" max="9990" width="14" style="2" customWidth="1"/>
    <col min="9991" max="9991" width="17.42578125" style="2" customWidth="1"/>
    <col min="9992" max="9992" width="18.7109375" style="2" customWidth="1"/>
    <col min="9993" max="9993" width="17" style="2" bestFit="1" customWidth="1"/>
    <col min="9994" max="9995" width="12.28515625" style="2" bestFit="1" customWidth="1"/>
    <col min="9996" max="10241" width="9.140625" style="2"/>
    <col min="10242" max="10242" width="24.140625" style="2" customWidth="1"/>
    <col min="10243" max="10243" width="1.7109375" style="2" customWidth="1"/>
    <col min="10244" max="10244" width="14.5703125" style="2" customWidth="1"/>
    <col min="10245" max="10245" width="13.140625" style="2" customWidth="1"/>
    <col min="10246" max="10246" width="14" style="2" customWidth="1"/>
    <col min="10247" max="10247" width="17.42578125" style="2" customWidth="1"/>
    <col min="10248" max="10248" width="18.7109375" style="2" customWidth="1"/>
    <col min="10249" max="10249" width="17" style="2" bestFit="1" customWidth="1"/>
    <col min="10250" max="10251" width="12.28515625" style="2" bestFit="1" customWidth="1"/>
    <col min="10252" max="10497" width="9.140625" style="2"/>
    <col min="10498" max="10498" width="24.140625" style="2" customWidth="1"/>
    <col min="10499" max="10499" width="1.7109375" style="2" customWidth="1"/>
    <col min="10500" max="10500" width="14.5703125" style="2" customWidth="1"/>
    <col min="10501" max="10501" width="13.140625" style="2" customWidth="1"/>
    <col min="10502" max="10502" width="14" style="2" customWidth="1"/>
    <col min="10503" max="10503" width="17.42578125" style="2" customWidth="1"/>
    <col min="10504" max="10504" width="18.7109375" style="2" customWidth="1"/>
    <col min="10505" max="10505" width="17" style="2" bestFit="1" customWidth="1"/>
    <col min="10506" max="10507" width="12.28515625" style="2" bestFit="1" customWidth="1"/>
    <col min="10508" max="10753" width="9.140625" style="2"/>
    <col min="10754" max="10754" width="24.140625" style="2" customWidth="1"/>
    <col min="10755" max="10755" width="1.7109375" style="2" customWidth="1"/>
    <col min="10756" max="10756" width="14.5703125" style="2" customWidth="1"/>
    <col min="10757" max="10757" width="13.140625" style="2" customWidth="1"/>
    <col min="10758" max="10758" width="14" style="2" customWidth="1"/>
    <col min="10759" max="10759" width="17.42578125" style="2" customWidth="1"/>
    <col min="10760" max="10760" width="18.7109375" style="2" customWidth="1"/>
    <col min="10761" max="10761" width="17" style="2" bestFit="1" customWidth="1"/>
    <col min="10762" max="10763" width="12.28515625" style="2" bestFit="1" customWidth="1"/>
    <col min="10764" max="11009" width="9.140625" style="2"/>
    <col min="11010" max="11010" width="24.140625" style="2" customWidth="1"/>
    <col min="11011" max="11011" width="1.7109375" style="2" customWidth="1"/>
    <col min="11012" max="11012" width="14.5703125" style="2" customWidth="1"/>
    <col min="11013" max="11013" width="13.140625" style="2" customWidth="1"/>
    <col min="11014" max="11014" width="14" style="2" customWidth="1"/>
    <col min="11015" max="11015" width="17.42578125" style="2" customWidth="1"/>
    <col min="11016" max="11016" width="18.7109375" style="2" customWidth="1"/>
    <col min="11017" max="11017" width="17" style="2" bestFit="1" customWidth="1"/>
    <col min="11018" max="11019" width="12.28515625" style="2" bestFit="1" customWidth="1"/>
    <col min="11020" max="11265" width="9.140625" style="2"/>
    <col min="11266" max="11266" width="24.140625" style="2" customWidth="1"/>
    <col min="11267" max="11267" width="1.7109375" style="2" customWidth="1"/>
    <col min="11268" max="11268" width="14.5703125" style="2" customWidth="1"/>
    <col min="11269" max="11269" width="13.140625" style="2" customWidth="1"/>
    <col min="11270" max="11270" width="14" style="2" customWidth="1"/>
    <col min="11271" max="11271" width="17.42578125" style="2" customWidth="1"/>
    <col min="11272" max="11272" width="18.7109375" style="2" customWidth="1"/>
    <col min="11273" max="11273" width="17" style="2" bestFit="1" customWidth="1"/>
    <col min="11274" max="11275" width="12.28515625" style="2" bestFit="1" customWidth="1"/>
    <col min="11276" max="11521" width="9.140625" style="2"/>
    <col min="11522" max="11522" width="24.140625" style="2" customWidth="1"/>
    <col min="11523" max="11523" width="1.7109375" style="2" customWidth="1"/>
    <col min="11524" max="11524" width="14.5703125" style="2" customWidth="1"/>
    <col min="11525" max="11525" width="13.140625" style="2" customWidth="1"/>
    <col min="11526" max="11526" width="14" style="2" customWidth="1"/>
    <col min="11527" max="11527" width="17.42578125" style="2" customWidth="1"/>
    <col min="11528" max="11528" width="18.7109375" style="2" customWidth="1"/>
    <col min="11529" max="11529" width="17" style="2" bestFit="1" customWidth="1"/>
    <col min="11530" max="11531" width="12.28515625" style="2" bestFit="1" customWidth="1"/>
    <col min="11532" max="11777" width="9.140625" style="2"/>
    <col min="11778" max="11778" width="24.140625" style="2" customWidth="1"/>
    <col min="11779" max="11779" width="1.7109375" style="2" customWidth="1"/>
    <col min="11780" max="11780" width="14.5703125" style="2" customWidth="1"/>
    <col min="11781" max="11781" width="13.140625" style="2" customWidth="1"/>
    <col min="11782" max="11782" width="14" style="2" customWidth="1"/>
    <col min="11783" max="11783" width="17.42578125" style="2" customWidth="1"/>
    <col min="11784" max="11784" width="18.7109375" style="2" customWidth="1"/>
    <col min="11785" max="11785" width="17" style="2" bestFit="1" customWidth="1"/>
    <col min="11786" max="11787" width="12.28515625" style="2" bestFit="1" customWidth="1"/>
    <col min="11788" max="12033" width="9.140625" style="2"/>
    <col min="12034" max="12034" width="24.140625" style="2" customWidth="1"/>
    <col min="12035" max="12035" width="1.7109375" style="2" customWidth="1"/>
    <col min="12036" max="12036" width="14.5703125" style="2" customWidth="1"/>
    <col min="12037" max="12037" width="13.140625" style="2" customWidth="1"/>
    <col min="12038" max="12038" width="14" style="2" customWidth="1"/>
    <col min="12039" max="12039" width="17.42578125" style="2" customWidth="1"/>
    <col min="12040" max="12040" width="18.7109375" style="2" customWidth="1"/>
    <col min="12041" max="12041" width="17" style="2" bestFit="1" customWidth="1"/>
    <col min="12042" max="12043" width="12.28515625" style="2" bestFit="1" customWidth="1"/>
    <col min="12044" max="12289" width="9.140625" style="2"/>
    <col min="12290" max="12290" width="24.140625" style="2" customWidth="1"/>
    <col min="12291" max="12291" width="1.7109375" style="2" customWidth="1"/>
    <col min="12292" max="12292" width="14.5703125" style="2" customWidth="1"/>
    <col min="12293" max="12293" width="13.140625" style="2" customWidth="1"/>
    <col min="12294" max="12294" width="14" style="2" customWidth="1"/>
    <col min="12295" max="12295" width="17.42578125" style="2" customWidth="1"/>
    <col min="12296" max="12296" width="18.7109375" style="2" customWidth="1"/>
    <col min="12297" max="12297" width="17" style="2" bestFit="1" customWidth="1"/>
    <col min="12298" max="12299" width="12.28515625" style="2" bestFit="1" customWidth="1"/>
    <col min="12300" max="12545" width="9.140625" style="2"/>
    <col min="12546" max="12546" width="24.140625" style="2" customWidth="1"/>
    <col min="12547" max="12547" width="1.7109375" style="2" customWidth="1"/>
    <col min="12548" max="12548" width="14.5703125" style="2" customWidth="1"/>
    <col min="12549" max="12549" width="13.140625" style="2" customWidth="1"/>
    <col min="12550" max="12550" width="14" style="2" customWidth="1"/>
    <col min="12551" max="12551" width="17.42578125" style="2" customWidth="1"/>
    <col min="12552" max="12552" width="18.7109375" style="2" customWidth="1"/>
    <col min="12553" max="12553" width="17" style="2" bestFit="1" customWidth="1"/>
    <col min="12554" max="12555" width="12.28515625" style="2" bestFit="1" customWidth="1"/>
    <col min="12556" max="12801" width="9.140625" style="2"/>
    <col min="12802" max="12802" width="24.140625" style="2" customWidth="1"/>
    <col min="12803" max="12803" width="1.7109375" style="2" customWidth="1"/>
    <col min="12804" max="12804" width="14.5703125" style="2" customWidth="1"/>
    <col min="12805" max="12805" width="13.140625" style="2" customWidth="1"/>
    <col min="12806" max="12806" width="14" style="2" customWidth="1"/>
    <col min="12807" max="12807" width="17.42578125" style="2" customWidth="1"/>
    <col min="12808" max="12808" width="18.7109375" style="2" customWidth="1"/>
    <col min="12809" max="12809" width="17" style="2" bestFit="1" customWidth="1"/>
    <col min="12810" max="12811" width="12.28515625" style="2" bestFit="1" customWidth="1"/>
    <col min="12812" max="13057" width="9.140625" style="2"/>
    <col min="13058" max="13058" width="24.140625" style="2" customWidth="1"/>
    <col min="13059" max="13059" width="1.7109375" style="2" customWidth="1"/>
    <col min="13060" max="13060" width="14.5703125" style="2" customWidth="1"/>
    <col min="13061" max="13061" width="13.140625" style="2" customWidth="1"/>
    <col min="13062" max="13062" width="14" style="2" customWidth="1"/>
    <col min="13063" max="13063" width="17.42578125" style="2" customWidth="1"/>
    <col min="13064" max="13064" width="18.7109375" style="2" customWidth="1"/>
    <col min="13065" max="13065" width="17" style="2" bestFit="1" customWidth="1"/>
    <col min="13066" max="13067" width="12.28515625" style="2" bestFit="1" customWidth="1"/>
    <col min="13068" max="13313" width="9.140625" style="2"/>
    <col min="13314" max="13314" width="24.140625" style="2" customWidth="1"/>
    <col min="13315" max="13315" width="1.7109375" style="2" customWidth="1"/>
    <col min="13316" max="13316" width="14.5703125" style="2" customWidth="1"/>
    <col min="13317" max="13317" width="13.140625" style="2" customWidth="1"/>
    <col min="13318" max="13318" width="14" style="2" customWidth="1"/>
    <col min="13319" max="13319" width="17.42578125" style="2" customWidth="1"/>
    <col min="13320" max="13320" width="18.7109375" style="2" customWidth="1"/>
    <col min="13321" max="13321" width="17" style="2" bestFit="1" customWidth="1"/>
    <col min="13322" max="13323" width="12.28515625" style="2" bestFit="1" customWidth="1"/>
    <col min="13324" max="13569" width="9.140625" style="2"/>
    <col min="13570" max="13570" width="24.140625" style="2" customWidth="1"/>
    <col min="13571" max="13571" width="1.7109375" style="2" customWidth="1"/>
    <col min="13572" max="13572" width="14.5703125" style="2" customWidth="1"/>
    <col min="13573" max="13573" width="13.140625" style="2" customWidth="1"/>
    <col min="13574" max="13574" width="14" style="2" customWidth="1"/>
    <col min="13575" max="13575" width="17.42578125" style="2" customWidth="1"/>
    <col min="13576" max="13576" width="18.7109375" style="2" customWidth="1"/>
    <col min="13577" max="13577" width="17" style="2" bestFit="1" customWidth="1"/>
    <col min="13578" max="13579" width="12.28515625" style="2" bestFit="1" customWidth="1"/>
    <col min="13580" max="13825" width="9.140625" style="2"/>
    <col min="13826" max="13826" width="24.140625" style="2" customWidth="1"/>
    <col min="13827" max="13827" width="1.7109375" style="2" customWidth="1"/>
    <col min="13828" max="13828" width="14.5703125" style="2" customWidth="1"/>
    <col min="13829" max="13829" width="13.140625" style="2" customWidth="1"/>
    <col min="13830" max="13830" width="14" style="2" customWidth="1"/>
    <col min="13831" max="13831" width="17.42578125" style="2" customWidth="1"/>
    <col min="13832" max="13832" width="18.7109375" style="2" customWidth="1"/>
    <col min="13833" max="13833" width="17" style="2" bestFit="1" customWidth="1"/>
    <col min="13834" max="13835" width="12.28515625" style="2" bestFit="1" customWidth="1"/>
    <col min="13836" max="14081" width="9.140625" style="2"/>
    <col min="14082" max="14082" width="24.140625" style="2" customWidth="1"/>
    <col min="14083" max="14083" width="1.7109375" style="2" customWidth="1"/>
    <col min="14084" max="14084" width="14.5703125" style="2" customWidth="1"/>
    <col min="14085" max="14085" width="13.140625" style="2" customWidth="1"/>
    <col min="14086" max="14086" width="14" style="2" customWidth="1"/>
    <col min="14087" max="14087" width="17.42578125" style="2" customWidth="1"/>
    <col min="14088" max="14088" width="18.7109375" style="2" customWidth="1"/>
    <col min="14089" max="14089" width="17" style="2" bestFit="1" customWidth="1"/>
    <col min="14090" max="14091" width="12.28515625" style="2" bestFit="1" customWidth="1"/>
    <col min="14092" max="14337" width="9.140625" style="2"/>
    <col min="14338" max="14338" width="24.140625" style="2" customWidth="1"/>
    <col min="14339" max="14339" width="1.7109375" style="2" customWidth="1"/>
    <col min="14340" max="14340" width="14.5703125" style="2" customWidth="1"/>
    <col min="14341" max="14341" width="13.140625" style="2" customWidth="1"/>
    <col min="14342" max="14342" width="14" style="2" customWidth="1"/>
    <col min="14343" max="14343" width="17.42578125" style="2" customWidth="1"/>
    <col min="14344" max="14344" width="18.7109375" style="2" customWidth="1"/>
    <col min="14345" max="14345" width="17" style="2" bestFit="1" customWidth="1"/>
    <col min="14346" max="14347" width="12.28515625" style="2" bestFit="1" customWidth="1"/>
    <col min="14348" max="14593" width="9.140625" style="2"/>
    <col min="14594" max="14594" width="24.140625" style="2" customWidth="1"/>
    <col min="14595" max="14595" width="1.7109375" style="2" customWidth="1"/>
    <col min="14596" max="14596" width="14.5703125" style="2" customWidth="1"/>
    <col min="14597" max="14597" width="13.140625" style="2" customWidth="1"/>
    <col min="14598" max="14598" width="14" style="2" customWidth="1"/>
    <col min="14599" max="14599" width="17.42578125" style="2" customWidth="1"/>
    <col min="14600" max="14600" width="18.7109375" style="2" customWidth="1"/>
    <col min="14601" max="14601" width="17" style="2" bestFit="1" customWidth="1"/>
    <col min="14602" max="14603" width="12.28515625" style="2" bestFit="1" customWidth="1"/>
    <col min="14604" max="14849" width="9.140625" style="2"/>
    <col min="14850" max="14850" width="24.140625" style="2" customWidth="1"/>
    <col min="14851" max="14851" width="1.7109375" style="2" customWidth="1"/>
    <col min="14852" max="14852" width="14.5703125" style="2" customWidth="1"/>
    <col min="14853" max="14853" width="13.140625" style="2" customWidth="1"/>
    <col min="14854" max="14854" width="14" style="2" customWidth="1"/>
    <col min="14855" max="14855" width="17.42578125" style="2" customWidth="1"/>
    <col min="14856" max="14856" width="18.7109375" style="2" customWidth="1"/>
    <col min="14857" max="14857" width="17" style="2" bestFit="1" customWidth="1"/>
    <col min="14858" max="14859" width="12.28515625" style="2" bestFit="1" customWidth="1"/>
    <col min="14860" max="15105" width="9.140625" style="2"/>
    <col min="15106" max="15106" width="24.140625" style="2" customWidth="1"/>
    <col min="15107" max="15107" width="1.7109375" style="2" customWidth="1"/>
    <col min="15108" max="15108" width="14.5703125" style="2" customWidth="1"/>
    <col min="15109" max="15109" width="13.140625" style="2" customWidth="1"/>
    <col min="15110" max="15110" width="14" style="2" customWidth="1"/>
    <col min="15111" max="15111" width="17.42578125" style="2" customWidth="1"/>
    <col min="15112" max="15112" width="18.7109375" style="2" customWidth="1"/>
    <col min="15113" max="15113" width="17" style="2" bestFit="1" customWidth="1"/>
    <col min="15114" max="15115" width="12.28515625" style="2" bestFit="1" customWidth="1"/>
    <col min="15116" max="15361" width="9.140625" style="2"/>
    <col min="15362" max="15362" width="24.140625" style="2" customWidth="1"/>
    <col min="15363" max="15363" width="1.7109375" style="2" customWidth="1"/>
    <col min="15364" max="15364" width="14.5703125" style="2" customWidth="1"/>
    <col min="15365" max="15365" width="13.140625" style="2" customWidth="1"/>
    <col min="15366" max="15366" width="14" style="2" customWidth="1"/>
    <col min="15367" max="15367" width="17.42578125" style="2" customWidth="1"/>
    <col min="15368" max="15368" width="18.7109375" style="2" customWidth="1"/>
    <col min="15369" max="15369" width="17" style="2" bestFit="1" customWidth="1"/>
    <col min="15370" max="15371" width="12.28515625" style="2" bestFit="1" customWidth="1"/>
    <col min="15372" max="15617" width="9.140625" style="2"/>
    <col min="15618" max="15618" width="24.140625" style="2" customWidth="1"/>
    <col min="15619" max="15619" width="1.7109375" style="2" customWidth="1"/>
    <col min="15620" max="15620" width="14.5703125" style="2" customWidth="1"/>
    <col min="15621" max="15621" width="13.140625" style="2" customWidth="1"/>
    <col min="15622" max="15622" width="14" style="2" customWidth="1"/>
    <col min="15623" max="15623" width="17.42578125" style="2" customWidth="1"/>
    <col min="15624" max="15624" width="18.7109375" style="2" customWidth="1"/>
    <col min="15625" max="15625" width="17" style="2" bestFit="1" customWidth="1"/>
    <col min="15626" max="15627" width="12.28515625" style="2" bestFit="1" customWidth="1"/>
    <col min="15628" max="15873" width="9.140625" style="2"/>
    <col min="15874" max="15874" width="24.140625" style="2" customWidth="1"/>
    <col min="15875" max="15875" width="1.7109375" style="2" customWidth="1"/>
    <col min="15876" max="15876" width="14.5703125" style="2" customWidth="1"/>
    <col min="15877" max="15877" width="13.140625" style="2" customWidth="1"/>
    <col min="15878" max="15878" width="14" style="2" customWidth="1"/>
    <col min="15879" max="15879" width="17.42578125" style="2" customWidth="1"/>
    <col min="15880" max="15880" width="18.7109375" style="2" customWidth="1"/>
    <col min="15881" max="15881" width="17" style="2" bestFit="1" customWidth="1"/>
    <col min="15882" max="15883" width="12.28515625" style="2" bestFit="1" customWidth="1"/>
    <col min="15884" max="16129" width="9.140625" style="2"/>
    <col min="16130" max="16130" width="24.140625" style="2" customWidth="1"/>
    <col min="16131" max="16131" width="1.7109375" style="2" customWidth="1"/>
    <col min="16132" max="16132" width="14.5703125" style="2" customWidth="1"/>
    <col min="16133" max="16133" width="13.140625" style="2" customWidth="1"/>
    <col min="16134" max="16134" width="14" style="2" customWidth="1"/>
    <col min="16135" max="16135" width="17.42578125" style="2" customWidth="1"/>
    <col min="16136" max="16136" width="18.7109375" style="2" customWidth="1"/>
    <col min="16137" max="16137" width="17" style="2" bestFit="1" customWidth="1"/>
    <col min="16138" max="16139" width="12.28515625" style="2" bestFit="1" customWidth="1"/>
    <col min="16140" max="16384" width="9.140625" style="2"/>
  </cols>
  <sheetData>
    <row r="1" spans="1:11" ht="14.25" customHeight="1" x14ac:dyDescent="0.2">
      <c r="A1" s="84"/>
      <c r="B1" s="84"/>
      <c r="C1" s="84"/>
    </row>
    <row r="2" spans="1:11" ht="14.25" customHeight="1" thickBot="1" x14ac:dyDescent="0.25">
      <c r="A2" s="85" t="s">
        <v>0</v>
      </c>
      <c r="B2" s="85"/>
      <c r="C2" s="85"/>
      <c r="D2" s="85"/>
      <c r="E2" s="85"/>
      <c r="F2" s="85"/>
      <c r="G2" s="85"/>
      <c r="H2" s="85"/>
    </row>
    <row r="3" spans="1:11" ht="66.75" customHeight="1" thickBot="1" x14ac:dyDescent="0.25">
      <c r="A3" s="77" t="s">
        <v>55</v>
      </c>
      <c r="B3" s="78"/>
      <c r="C3" s="79"/>
      <c r="D3" s="80" t="s">
        <v>53</v>
      </c>
      <c r="E3" s="80" t="s">
        <v>54</v>
      </c>
      <c r="F3" s="81" t="s">
        <v>52</v>
      </c>
    </row>
    <row r="4" spans="1:11" ht="14.25" customHeight="1" thickBot="1" x14ac:dyDescent="0.25">
      <c r="A4" s="20"/>
      <c r="B4" s="15">
        <v>44287</v>
      </c>
      <c r="C4" s="16" t="s">
        <v>7</v>
      </c>
      <c r="D4" s="82">
        <v>408853000</v>
      </c>
      <c r="E4" s="82">
        <v>395000000</v>
      </c>
      <c r="F4" s="83">
        <f>E4-D4</f>
        <v>-13853000</v>
      </c>
      <c r="G4" s="13"/>
      <c r="H4" s="18"/>
      <c r="I4" s="56"/>
      <c r="J4" s="19"/>
      <c r="K4" s="19"/>
    </row>
    <row r="5" spans="1:11" ht="14.25" customHeight="1" x14ac:dyDescent="0.25">
      <c r="A5" s="20" t="s">
        <v>8</v>
      </c>
      <c r="B5" s="1">
        <f>'[1] 2021 BEBR'!C8</f>
        <v>40371</v>
      </c>
      <c r="C5" s="25">
        <f>+B5/$B$40</f>
        <v>3.1348592842572152E-2</v>
      </c>
      <c r="D5" s="73">
        <v>2563393.2458928307</v>
      </c>
      <c r="E5" s="73">
        <v>2476538.8345631999</v>
      </c>
      <c r="F5" s="74">
        <f>E5-D5</f>
        <v>-86854.411329630762</v>
      </c>
      <c r="G5" s="27">
        <f t="shared" ref="G5:G38" si="0">SUM(D5*0.2)</f>
        <v>512678.64917856618</v>
      </c>
      <c r="H5" s="27">
        <f>SUM(D5*0.8)</f>
        <v>2050714.5967142647</v>
      </c>
      <c r="I5" s="69"/>
      <c r="J5" s="29"/>
    </row>
    <row r="6" spans="1:11" ht="14.25" customHeight="1" x14ac:dyDescent="0.25">
      <c r="A6" s="20" t="s">
        <v>9</v>
      </c>
      <c r="B6" s="1">
        <f>'[1] 2021 BEBR'!C9</f>
        <v>3084</v>
      </c>
      <c r="C6" s="25">
        <f>+B6/$B$40</f>
        <v>2.3947650622103121E-3</v>
      </c>
      <c r="D6" s="67">
        <v>195821.37599597455</v>
      </c>
      <c r="E6" s="67">
        <v>189186.43991461466</v>
      </c>
      <c r="F6" s="72">
        <f t="shared" ref="F6:F38" si="1">E6-D6</f>
        <v>-6634.9360813598905</v>
      </c>
      <c r="G6" s="27">
        <f t="shared" si="0"/>
        <v>39164.275199194912</v>
      </c>
      <c r="H6" s="27">
        <f t="shared" ref="H6:H40" si="2">SUM(D6*0.8)</f>
        <v>156657.10079677965</v>
      </c>
      <c r="I6" s="69"/>
      <c r="J6" s="29"/>
    </row>
    <row r="7" spans="1:11" ht="14.25" customHeight="1" x14ac:dyDescent="0.25">
      <c r="A7" s="20" t="s">
        <v>10</v>
      </c>
      <c r="B7" s="1">
        <f>'[1] 2021 BEBR'!C10</f>
        <v>5975</v>
      </c>
      <c r="C7" s="25">
        <f>+B7/$B$40</f>
        <v>4.6396631798659585E-3</v>
      </c>
      <c r="D7" s="67">
        <v>379388.04201554734</v>
      </c>
      <c r="E7" s="67">
        <v>366533.39120941074</v>
      </c>
      <c r="F7" s="72">
        <f t="shared" si="1"/>
        <v>-12854.650806136604</v>
      </c>
      <c r="G7" s="27">
        <f t="shared" si="0"/>
        <v>75877.608403109465</v>
      </c>
      <c r="H7" s="27">
        <f t="shared" si="2"/>
        <v>303510.43361243786</v>
      </c>
      <c r="I7" s="69"/>
      <c r="J7" s="29"/>
    </row>
    <row r="8" spans="1:11" ht="14.25" customHeight="1" x14ac:dyDescent="0.25">
      <c r="A8" s="20" t="s">
        <v>11</v>
      </c>
      <c r="B8" s="1">
        <f>'[1] 2021 BEBR'!C11</f>
        <v>3119</v>
      </c>
      <c r="C8" s="25">
        <f>+B8/$B$40</f>
        <v>2.4219430055233346E-3</v>
      </c>
      <c r="D8" s="67">
        <v>198043.73272744639</v>
      </c>
      <c r="E8" s="67">
        <v>191333.49743634343</v>
      </c>
      <c r="F8" s="72">
        <f t="shared" si="1"/>
        <v>-6710.2352911029593</v>
      </c>
      <c r="G8" s="27">
        <f t="shared" si="0"/>
        <v>39608.746545489281</v>
      </c>
      <c r="H8" s="27">
        <f t="shared" si="2"/>
        <v>158434.98618195712</v>
      </c>
      <c r="I8" s="69"/>
      <c r="J8" s="29"/>
    </row>
    <row r="9" spans="1:11" ht="14.25" customHeight="1" x14ac:dyDescent="0.25">
      <c r="A9" s="20" t="s">
        <v>12</v>
      </c>
      <c r="B9" s="1">
        <f>'[1] 2021 BEBR'!C12</f>
        <v>50193</v>
      </c>
      <c r="C9" s="25">
        <f>+B9/$B$40</f>
        <v>3.8975500248872308E-2</v>
      </c>
      <c r="D9" s="67">
        <v>3187050.0406504381</v>
      </c>
      <c r="E9" s="67">
        <v>3079064.5196609125</v>
      </c>
      <c r="F9" s="72">
        <f t="shared" si="1"/>
        <v>-107985.5209895256</v>
      </c>
      <c r="G9" s="27">
        <f t="shared" si="0"/>
        <v>637410.00813008763</v>
      </c>
      <c r="H9" s="27">
        <f t="shared" si="2"/>
        <v>2549640.0325203505</v>
      </c>
      <c r="I9" s="69"/>
      <c r="J9" s="29"/>
    </row>
    <row r="10" spans="1:11" ht="14.25" customHeight="1" x14ac:dyDescent="0.25">
      <c r="A10" s="20" t="s">
        <v>45</v>
      </c>
      <c r="B10" s="1"/>
      <c r="C10" s="25"/>
      <c r="D10" s="67">
        <v>2887667</v>
      </c>
      <c r="E10" s="67">
        <v>2789825</v>
      </c>
      <c r="F10" s="72">
        <f t="shared" si="1"/>
        <v>-97842</v>
      </c>
      <c r="G10" s="27">
        <f t="shared" si="0"/>
        <v>577533.4</v>
      </c>
      <c r="H10" s="27">
        <f t="shared" si="2"/>
        <v>2310133.6</v>
      </c>
      <c r="I10" s="69"/>
      <c r="J10" s="29"/>
    </row>
    <row r="11" spans="1:11" ht="14.25" customHeight="1" x14ac:dyDescent="0.25">
      <c r="A11" s="20" t="s">
        <v>47</v>
      </c>
      <c r="B11" s="1"/>
      <c r="C11" s="25"/>
      <c r="D11" s="67">
        <v>5124310</v>
      </c>
      <c r="E11" s="67">
        <v>4950685</v>
      </c>
      <c r="F11" s="72">
        <f t="shared" si="1"/>
        <v>-173625</v>
      </c>
      <c r="G11" s="27">
        <f t="shared" si="0"/>
        <v>1024862</v>
      </c>
      <c r="H11" s="27">
        <f t="shared" si="2"/>
        <v>4099448</v>
      </c>
      <c r="I11" s="69"/>
      <c r="J11" s="29"/>
    </row>
    <row r="12" spans="1:11" ht="14.25" customHeight="1" x14ac:dyDescent="0.25">
      <c r="A12" s="30" t="s">
        <v>13</v>
      </c>
      <c r="B12" s="1">
        <v>1921</v>
      </c>
      <c r="C12" s="25">
        <f t="shared" ref="C12:C22" si="3">+B12/$B$40</f>
        <v>1.4916808315518838E-3</v>
      </c>
      <c r="D12" s="67">
        <v>121975.63660449647</v>
      </c>
      <c r="E12" s="67">
        <v>117842.78569259882</v>
      </c>
      <c r="F12" s="72">
        <f t="shared" si="1"/>
        <v>-4132.8509118976508</v>
      </c>
      <c r="G12" s="27">
        <f t="shared" si="0"/>
        <v>24395.127320899293</v>
      </c>
      <c r="H12" s="27">
        <f t="shared" si="2"/>
        <v>97580.509283597174</v>
      </c>
      <c r="I12" s="69"/>
      <c r="J12" s="29"/>
    </row>
    <row r="13" spans="1:11" ht="14.25" customHeight="1" x14ac:dyDescent="0.25">
      <c r="A13" s="20" t="s">
        <v>14</v>
      </c>
      <c r="B13" s="1">
        <v>13857</v>
      </c>
      <c r="C13" s="25">
        <f t="shared" si="3"/>
        <v>1.0760136013958591E-2</v>
      </c>
      <c r="D13" s="67">
        <v>879862.77794300241</v>
      </c>
      <c r="E13" s="67">
        <v>850050.74510272872</v>
      </c>
      <c r="F13" s="72">
        <f t="shared" si="1"/>
        <v>-29812.032840273692</v>
      </c>
      <c r="G13" s="27">
        <f t="shared" si="0"/>
        <v>175972.55558860049</v>
      </c>
      <c r="H13" s="27">
        <f t="shared" si="2"/>
        <v>703890.22235440195</v>
      </c>
      <c r="I13" s="69"/>
      <c r="J13" s="29"/>
    </row>
    <row r="14" spans="1:11" ht="14.25" customHeight="1" x14ac:dyDescent="0.25">
      <c r="A14" s="20" t="s">
        <v>15</v>
      </c>
      <c r="B14" s="1">
        <v>955</v>
      </c>
      <c r="C14" s="25">
        <f t="shared" si="3"/>
        <v>7.4156959611246698E-4</v>
      </c>
      <c r="D14" s="67">
        <v>60638.590815874093</v>
      </c>
      <c r="E14" s="67">
        <v>58583.998092884889</v>
      </c>
      <c r="F14" s="72">
        <f t="shared" si="1"/>
        <v>-2054.592722989204</v>
      </c>
      <c r="G14" s="27">
        <f t="shared" si="0"/>
        <v>12127.718163174819</v>
      </c>
      <c r="H14" s="27">
        <f t="shared" si="2"/>
        <v>48510.872652699276</v>
      </c>
      <c r="I14" s="69"/>
      <c r="J14" s="29"/>
    </row>
    <row r="15" spans="1:11" ht="14.25" customHeight="1" x14ac:dyDescent="0.25">
      <c r="A15" s="30" t="s">
        <v>16</v>
      </c>
      <c r="B15" s="1">
        <v>225478</v>
      </c>
      <c r="C15" s="25">
        <f t="shared" si="3"/>
        <v>0.17508652292381868</v>
      </c>
      <c r="D15" s="67">
        <v>14316930.031394407</v>
      </c>
      <c r="E15" s="67">
        <v>13831835.310981676</v>
      </c>
      <c r="F15" s="72">
        <f t="shared" si="1"/>
        <v>-485094.72041273117</v>
      </c>
      <c r="G15" s="27">
        <f t="shared" si="0"/>
        <v>2863386.0062788818</v>
      </c>
      <c r="H15" s="27">
        <f t="shared" si="2"/>
        <v>11453544.025115527</v>
      </c>
      <c r="I15" s="69"/>
      <c r="J15" s="29"/>
    </row>
    <row r="16" spans="1:11" ht="14.25" customHeight="1" x14ac:dyDescent="0.25">
      <c r="A16" s="30" t="s">
        <v>17</v>
      </c>
      <c r="B16" s="1">
        <v>23048</v>
      </c>
      <c r="C16" s="25">
        <f t="shared" si="3"/>
        <v>1.789706392795826E-2</v>
      </c>
      <c r="D16" s="67">
        <v>1463453.6556275038</v>
      </c>
      <c r="E16" s="67">
        <v>1413868.0503087025</v>
      </c>
      <c r="F16" s="72">
        <f t="shared" si="1"/>
        <v>-49585.605318801245</v>
      </c>
      <c r="G16" s="27">
        <f t="shared" si="0"/>
        <v>292690.73112550075</v>
      </c>
      <c r="H16" s="27">
        <f t="shared" si="2"/>
        <v>1170762.924502003</v>
      </c>
      <c r="I16" s="69"/>
      <c r="J16" s="29"/>
    </row>
    <row r="17" spans="1:11" ht="14.25" customHeight="1" x14ac:dyDescent="0.25">
      <c r="A17" s="20" t="s">
        <v>18</v>
      </c>
      <c r="B17" s="1">
        <v>81110</v>
      </c>
      <c r="C17" s="25">
        <f t="shared" si="3"/>
        <v>6.2982942346264087E-2</v>
      </c>
      <c r="D17" s="67">
        <v>5150152.9854194224</v>
      </c>
      <c r="E17" s="67">
        <v>4975652.4453548631</v>
      </c>
      <c r="F17" s="72">
        <f t="shared" si="1"/>
        <v>-174500.54006455932</v>
      </c>
      <c r="G17" s="27">
        <f t="shared" si="0"/>
        <v>1030030.5970838845</v>
      </c>
      <c r="H17" s="27">
        <f t="shared" si="2"/>
        <v>4120122.3883355381</v>
      </c>
      <c r="I17" s="69"/>
      <c r="J17" s="29"/>
    </row>
    <row r="18" spans="1:11" ht="14.25" customHeight="1" x14ac:dyDescent="0.25">
      <c r="A18" s="20" t="s">
        <v>19</v>
      </c>
      <c r="B18" s="1">
        <v>84</v>
      </c>
      <c r="C18" s="25">
        <f t="shared" si="3"/>
        <v>6.5227063951253639E-5</v>
      </c>
      <c r="D18" s="67">
        <v>5333.6561555323806</v>
      </c>
      <c r="E18" s="67">
        <v>5152.9380521490375</v>
      </c>
      <c r="F18" s="72">
        <f t="shared" si="1"/>
        <v>-180.71810338334308</v>
      </c>
      <c r="G18" s="27">
        <f>SUM(D18*0.2)</f>
        <v>1066.7312311064761</v>
      </c>
      <c r="H18" s="27">
        <f>SUM(D18*0.8)</f>
        <v>4266.9249244259045</v>
      </c>
      <c r="I18" s="69"/>
      <c r="J18" s="29"/>
    </row>
    <row r="19" spans="1:11" ht="14.25" customHeight="1" x14ac:dyDescent="0.25">
      <c r="A19" s="20" t="s">
        <v>20</v>
      </c>
      <c r="B19" s="1">
        <v>14815</v>
      </c>
      <c r="C19" s="25">
        <f t="shared" si="3"/>
        <v>1.1504035148069318E-2</v>
      </c>
      <c r="D19" s="67">
        <v>940691.85647871695</v>
      </c>
      <c r="E19" s="67">
        <v>908818.77669747616</v>
      </c>
      <c r="F19" s="72">
        <f t="shared" si="1"/>
        <v>-31873.079781240784</v>
      </c>
      <c r="G19" s="27">
        <f>SUM(D19*0.2)</f>
        <v>188138.37129574339</v>
      </c>
      <c r="H19" s="27">
        <f>SUM(D19*0.8)</f>
        <v>752553.48518297356</v>
      </c>
      <c r="I19" s="69"/>
      <c r="J19" s="29"/>
    </row>
    <row r="20" spans="1:11" ht="14.25" customHeight="1" x14ac:dyDescent="0.25">
      <c r="A20" s="20" t="s">
        <v>21</v>
      </c>
      <c r="B20" s="1">
        <v>1047</v>
      </c>
      <c r="C20" s="25">
        <f t="shared" si="3"/>
        <v>8.1300876139241141E-4</v>
      </c>
      <c r="D20" s="67">
        <v>66480.214224314317</v>
      </c>
      <c r="E20" s="67">
        <v>64227.692150000505</v>
      </c>
      <c r="F20" s="72">
        <f t="shared" si="1"/>
        <v>-2252.5220743138125</v>
      </c>
      <c r="G20" s="27">
        <f t="shared" si="0"/>
        <v>13296.042844862865</v>
      </c>
      <c r="H20" s="27">
        <f t="shared" si="2"/>
        <v>53184.171379451458</v>
      </c>
      <c r="I20" s="69"/>
      <c r="J20" s="29"/>
    </row>
    <row r="21" spans="1:11" ht="14.25" customHeight="1" x14ac:dyDescent="0.25">
      <c r="A21" s="20" t="s">
        <v>22</v>
      </c>
      <c r="B21" s="1">
        <v>449747</v>
      </c>
      <c r="C21" s="25">
        <f t="shared" si="3"/>
        <v>0.34923424203433895</v>
      </c>
      <c r="D21" s="67">
        <v>28557093.511693116</v>
      </c>
      <c r="E21" s="67">
        <v>27589505.120712776</v>
      </c>
      <c r="F21" s="72">
        <f t="shared" si="1"/>
        <v>-967588.39098034054</v>
      </c>
      <c r="G21" s="27">
        <f t="shared" si="0"/>
        <v>5711418.7023386238</v>
      </c>
      <c r="H21" s="27">
        <f t="shared" si="2"/>
        <v>22845674.809354495</v>
      </c>
      <c r="I21" s="69"/>
      <c r="J21" s="29"/>
    </row>
    <row r="22" spans="1:11" ht="14.25" customHeight="1" x14ac:dyDescent="0.25">
      <c r="A22" s="20" t="s">
        <v>23</v>
      </c>
      <c r="B22" s="1">
        <v>82785</v>
      </c>
      <c r="C22" s="25">
        <f t="shared" si="3"/>
        <v>6.4283601061958726E-2</v>
      </c>
      <c r="D22" s="67">
        <v>5256508.6289970018</v>
      </c>
      <c r="E22" s="67">
        <v>5078404.4838947393</v>
      </c>
      <c r="F22" s="72">
        <f t="shared" si="1"/>
        <v>-178104.1451022625</v>
      </c>
      <c r="G22" s="27">
        <f t="shared" si="0"/>
        <v>1051301.7257994004</v>
      </c>
      <c r="H22" s="27">
        <f t="shared" si="2"/>
        <v>4205206.9031976014</v>
      </c>
      <c r="I22" s="69"/>
      <c r="J22" s="29"/>
    </row>
    <row r="23" spans="1:11" ht="14.25" customHeight="1" x14ac:dyDescent="0.25">
      <c r="A23" s="20" t="s">
        <v>46</v>
      </c>
      <c r="B23" s="1"/>
      <c r="C23" s="25"/>
      <c r="D23" s="67">
        <v>7143797</v>
      </c>
      <c r="E23" s="67">
        <v>6901747</v>
      </c>
      <c r="F23" s="72">
        <f t="shared" si="1"/>
        <v>-242050</v>
      </c>
      <c r="G23" s="27">
        <f t="shared" si="0"/>
        <v>1428759.4000000001</v>
      </c>
      <c r="H23" s="27">
        <f t="shared" si="2"/>
        <v>5715037.6000000006</v>
      </c>
      <c r="I23" s="69"/>
      <c r="J23" s="29"/>
    </row>
    <row r="24" spans="1:11" ht="14.25" customHeight="1" x14ac:dyDescent="0.25">
      <c r="A24" s="20" t="s">
        <v>24</v>
      </c>
      <c r="B24" s="1">
        <v>30857</v>
      </c>
      <c r="C24" s="25">
        <f t="shared" ref="C24:C38" si="4">+B24/$B$40</f>
        <v>2.3960851337426592E-2</v>
      </c>
      <c r="D24" s="67">
        <v>1959293.1903721748</v>
      </c>
      <c r="E24" s="67">
        <v>1892907.2556567008</v>
      </c>
      <c r="F24" s="72">
        <f t="shared" si="1"/>
        <v>-66385.934715474024</v>
      </c>
      <c r="G24" s="27">
        <f t="shared" si="0"/>
        <v>391858.638074435</v>
      </c>
      <c r="H24" s="27">
        <f t="shared" si="2"/>
        <v>1567434.55229774</v>
      </c>
      <c r="I24" s="69"/>
      <c r="J24" s="29"/>
    </row>
    <row r="25" spans="1:11" ht="14.25" customHeight="1" x14ac:dyDescent="0.25">
      <c r="A25" s="30" t="s">
        <v>25</v>
      </c>
      <c r="B25" s="1">
        <v>11231</v>
      </c>
      <c r="C25" s="25">
        <f t="shared" si="4"/>
        <v>8.7210137528158285E-3</v>
      </c>
      <c r="D25" s="67">
        <v>713122.52717600192</v>
      </c>
      <c r="E25" s="67">
        <v>688960.08647245041</v>
      </c>
      <c r="F25" s="72">
        <f t="shared" si="1"/>
        <v>-24162.440703551518</v>
      </c>
      <c r="G25" s="27">
        <f t="shared" si="0"/>
        <v>142624.50543520038</v>
      </c>
      <c r="H25" s="27">
        <f t="shared" si="2"/>
        <v>570498.02174080152</v>
      </c>
      <c r="I25" s="69"/>
      <c r="J25" s="29"/>
    </row>
    <row r="26" spans="1:11" ht="14.25" customHeight="1" x14ac:dyDescent="0.25">
      <c r="A26" s="20" t="s">
        <v>26</v>
      </c>
      <c r="B26" s="1">
        <v>13851</v>
      </c>
      <c r="C26" s="25">
        <f t="shared" si="4"/>
        <v>1.0755476937962074E-2</v>
      </c>
      <c r="D26" s="67">
        <v>879481.80250332155</v>
      </c>
      <c r="E26" s="67">
        <v>849682.67809900385</v>
      </c>
      <c r="F26" s="72">
        <f t="shared" si="1"/>
        <v>-29799.124404317699</v>
      </c>
      <c r="G26" s="27">
        <f t="shared" si="0"/>
        <v>175896.36050066433</v>
      </c>
      <c r="H26" s="27">
        <f t="shared" si="2"/>
        <v>703585.44200265734</v>
      </c>
      <c r="I26" s="69"/>
      <c r="J26" s="29"/>
    </row>
    <row r="27" spans="1:11" ht="14.25" customHeight="1" x14ac:dyDescent="0.25">
      <c r="A27" s="20" t="s">
        <v>27</v>
      </c>
      <c r="B27" s="1">
        <v>8211</v>
      </c>
      <c r="C27" s="25">
        <f t="shared" si="4"/>
        <v>6.3759455012350431E-3</v>
      </c>
      <c r="D27" s="67">
        <v>521364.88920329022</v>
      </c>
      <c r="E27" s="67">
        <v>503699.69459756842</v>
      </c>
      <c r="F27" s="72">
        <f t="shared" si="1"/>
        <v>-17665.194605721801</v>
      </c>
      <c r="G27" s="27">
        <f t="shared" si="0"/>
        <v>104272.97784065804</v>
      </c>
      <c r="H27" s="27">
        <f t="shared" si="2"/>
        <v>417091.91136263218</v>
      </c>
      <c r="I27" s="69"/>
      <c r="J27" s="29"/>
    </row>
    <row r="28" spans="1:11" ht="14.25" customHeight="1" x14ac:dyDescent="0.25">
      <c r="A28" s="30" t="s">
        <v>28</v>
      </c>
      <c r="B28" s="1">
        <v>59473</v>
      </c>
      <c r="C28" s="25">
        <f t="shared" si="4"/>
        <v>4.6181537790153666E-2</v>
      </c>
      <c r="D28" s="67">
        <v>3776292.0540235392</v>
      </c>
      <c r="E28" s="67">
        <v>3648341.4854221395</v>
      </c>
      <c r="F28" s="72">
        <f t="shared" si="1"/>
        <v>-127950.56860139966</v>
      </c>
      <c r="G28" s="27">
        <f t="shared" si="0"/>
        <v>755258.41080470791</v>
      </c>
      <c r="H28" s="27">
        <f t="shared" si="2"/>
        <v>3021033.6432188316</v>
      </c>
      <c r="I28" s="69"/>
      <c r="J28" s="31"/>
    </row>
    <row r="29" spans="1:11" ht="14.25" customHeight="1" x14ac:dyDescent="0.25">
      <c r="A29" s="20" t="s">
        <v>29</v>
      </c>
      <c r="B29" s="1">
        <v>43749</v>
      </c>
      <c r="C29" s="25">
        <f t="shared" si="4"/>
        <v>3.3971652628611855E-2</v>
      </c>
      <c r="D29" s="67">
        <v>2777882.4184331684</v>
      </c>
      <c r="E29" s="67">
        <v>2683760.5576603366</v>
      </c>
      <c r="F29" s="72">
        <f t="shared" si="1"/>
        <v>-94121.860772831831</v>
      </c>
      <c r="G29" s="27">
        <f t="shared" si="0"/>
        <v>555576.48368663376</v>
      </c>
      <c r="H29" s="27">
        <f t="shared" si="2"/>
        <v>2222305.934746535</v>
      </c>
      <c r="I29" s="69"/>
      <c r="J29" s="29"/>
    </row>
    <row r="30" spans="1:11" ht="14.25" customHeight="1" x14ac:dyDescent="0.25">
      <c r="A30" s="20" t="s">
        <v>30</v>
      </c>
      <c r="B30" s="1">
        <v>16570</v>
      </c>
      <c r="C30" s="25">
        <f t="shared" si="4"/>
        <v>1.2866814877050867E-2</v>
      </c>
      <c r="D30" s="67">
        <v>1052127.1725853756</v>
      </c>
      <c r="E30" s="67">
        <v>1016478.3752870185</v>
      </c>
      <c r="F30" s="72">
        <f t="shared" si="1"/>
        <v>-35648.797298357124</v>
      </c>
      <c r="G30" s="27">
        <f t="shared" si="0"/>
        <v>210425.43451707513</v>
      </c>
      <c r="H30" s="27">
        <f t="shared" si="2"/>
        <v>841701.73806830053</v>
      </c>
      <c r="I30" s="69"/>
      <c r="J30" s="29"/>
    </row>
    <row r="31" spans="1:11" ht="14.25" customHeight="1" x14ac:dyDescent="0.25">
      <c r="A31" s="20" t="s">
        <v>31</v>
      </c>
      <c r="B31" s="1">
        <v>24499</v>
      </c>
      <c r="C31" s="25">
        <f t="shared" si="4"/>
        <v>1.9023783806449559E-2</v>
      </c>
      <c r="D31" s="67">
        <v>1555586.2161236643</v>
      </c>
      <c r="E31" s="67">
        <v>1502878.9207095152</v>
      </c>
      <c r="F31" s="72">
        <f t="shared" si="1"/>
        <v>-52707.295414149063</v>
      </c>
      <c r="G31" s="27">
        <f t="shared" si="0"/>
        <v>311117.24322473287</v>
      </c>
      <c r="H31" s="27">
        <f t="shared" si="2"/>
        <v>1244468.9728989315</v>
      </c>
      <c r="I31" s="69"/>
      <c r="J31" s="29"/>
      <c r="K31" s="1"/>
    </row>
    <row r="32" spans="1:11" ht="14.25" customHeight="1" x14ac:dyDescent="0.25">
      <c r="A32" s="20" t="s">
        <v>32</v>
      </c>
      <c r="B32" s="1">
        <v>18419</v>
      </c>
      <c r="C32" s="25">
        <f t="shared" si="4"/>
        <v>1.4302586796644534E-2</v>
      </c>
      <c r="D32" s="67">
        <v>1169531.1039137016</v>
      </c>
      <c r="E32" s="67">
        <v>1129904.3569349181</v>
      </c>
      <c r="F32" s="72">
        <f t="shared" si="1"/>
        <v>-39626.746978783514</v>
      </c>
      <c r="G32" s="27">
        <f t="shared" si="0"/>
        <v>233906.22078274033</v>
      </c>
      <c r="H32" s="27">
        <f t="shared" si="2"/>
        <v>935624.88313096133</v>
      </c>
      <c r="I32" s="69"/>
      <c r="J32" s="29"/>
    </row>
    <row r="33" spans="1:13" ht="14.25" customHeight="1" x14ac:dyDescent="0.25">
      <c r="A33" s="20" t="s">
        <v>33</v>
      </c>
      <c r="B33" s="1">
        <v>12071</v>
      </c>
      <c r="C33" s="25">
        <f t="shared" si="4"/>
        <v>9.3732843923283651E-3</v>
      </c>
      <c r="D33" s="67">
        <v>766459.08873132581</v>
      </c>
      <c r="E33" s="67">
        <v>740489.46699394088</v>
      </c>
      <c r="F33" s="72">
        <f t="shared" si="1"/>
        <v>-25969.621737384936</v>
      </c>
      <c r="G33" s="27">
        <f t="shared" si="0"/>
        <v>153291.81774626518</v>
      </c>
      <c r="H33" s="27">
        <f t="shared" si="2"/>
        <v>613167.27098506072</v>
      </c>
      <c r="I33" s="69"/>
      <c r="J33" s="29"/>
    </row>
    <row r="34" spans="1:13" ht="14.25" customHeight="1" x14ac:dyDescent="0.25">
      <c r="A34" s="20" t="s">
        <v>34</v>
      </c>
      <c r="B34" s="1">
        <v>22655</v>
      </c>
      <c r="C34" s="25">
        <f t="shared" si="4"/>
        <v>1.7591894450186323E-2</v>
      </c>
      <c r="D34" s="67">
        <v>1438499.7643284057</v>
      </c>
      <c r="E34" s="67">
        <v>1389759.6615647194</v>
      </c>
      <c r="F34" s="72">
        <f t="shared" si="1"/>
        <v>-48740.102763686329</v>
      </c>
      <c r="G34" s="27">
        <f t="shared" si="0"/>
        <v>287699.95286568115</v>
      </c>
      <c r="H34" s="27">
        <f t="shared" si="2"/>
        <v>1150799.8114627246</v>
      </c>
      <c r="I34" s="69"/>
      <c r="J34" s="29"/>
    </row>
    <row r="35" spans="1:13" ht="14.25" customHeight="1" x14ac:dyDescent="0.25">
      <c r="A35" s="20" t="s">
        <v>35</v>
      </c>
      <c r="B35" s="1">
        <v>5593</v>
      </c>
      <c r="C35" s="25">
        <f t="shared" si="4"/>
        <v>4.3430353414209717E-3</v>
      </c>
      <c r="D35" s="67">
        <v>355132.60568919772</v>
      </c>
      <c r="E35" s="67">
        <v>343099.79197225679</v>
      </c>
      <c r="F35" s="72">
        <f t="shared" si="1"/>
        <v>-12032.813716940931</v>
      </c>
      <c r="G35" s="27">
        <f t="shared" si="0"/>
        <v>71026.521137839547</v>
      </c>
      <c r="H35" s="27">
        <f t="shared" si="2"/>
        <v>284106.08455135819</v>
      </c>
      <c r="I35" s="69"/>
      <c r="J35" s="29"/>
    </row>
    <row r="36" spans="1:13" ht="14.25" customHeight="1" x14ac:dyDescent="0.25">
      <c r="A36" s="30" t="s">
        <v>36</v>
      </c>
      <c r="B36" s="1">
        <v>13395</v>
      </c>
      <c r="C36" s="25">
        <f t="shared" si="4"/>
        <v>1.0401387162226697E-2</v>
      </c>
      <c r="D36" s="67">
        <v>850527.66908757435</v>
      </c>
      <c r="E36" s="67">
        <v>821709.58581590909</v>
      </c>
      <c r="F36" s="72">
        <f t="shared" si="1"/>
        <v>-28818.083271665266</v>
      </c>
      <c r="G36" s="27">
        <f t="shared" si="0"/>
        <v>170105.53381751489</v>
      </c>
      <c r="H36" s="27">
        <f t="shared" si="2"/>
        <v>680422.13527005957</v>
      </c>
      <c r="I36" s="69"/>
      <c r="J36" s="29"/>
    </row>
    <row r="37" spans="1:13" ht="14.25" customHeight="1" x14ac:dyDescent="0.25">
      <c r="A37" s="20" t="s">
        <v>37</v>
      </c>
      <c r="B37" s="1">
        <v>2371</v>
      </c>
      <c r="C37" s="25">
        <f t="shared" si="4"/>
        <v>1.8411115312907426E-3</v>
      </c>
      <c r="D37" s="67">
        <v>150548.7945805628</v>
      </c>
      <c r="E37" s="67">
        <v>145447.81097196866</v>
      </c>
      <c r="F37" s="72">
        <f t="shared" si="1"/>
        <v>-5100.9836085941351</v>
      </c>
      <c r="G37" s="27">
        <f t="shared" si="0"/>
        <v>30109.758916112562</v>
      </c>
      <c r="H37" s="27">
        <f t="shared" si="2"/>
        <v>120439.03566445025</v>
      </c>
      <c r="I37" s="69"/>
      <c r="J37" s="29"/>
    </row>
    <row r="38" spans="1:13" ht="14.25" customHeight="1" thickBot="1" x14ac:dyDescent="0.3">
      <c r="A38" s="32" t="s">
        <v>38</v>
      </c>
      <c r="B38" s="1">
        <v>7275</v>
      </c>
      <c r="C38" s="33">
        <f t="shared" si="4"/>
        <v>5.6491296457782175E-3</v>
      </c>
      <c r="D38" s="68">
        <v>461932.72061307234</v>
      </c>
      <c r="E38" s="68">
        <v>446281.2420164792</v>
      </c>
      <c r="F38" s="72">
        <f t="shared" si="1"/>
        <v>-15651.478596593137</v>
      </c>
      <c r="G38" s="35">
        <f t="shared" si="0"/>
        <v>92386.544122614476</v>
      </c>
      <c r="H38" s="35">
        <f t="shared" si="2"/>
        <v>369546.1764904579</v>
      </c>
      <c r="I38" s="69"/>
      <c r="J38" s="29"/>
      <c r="K38" s="1"/>
    </row>
    <row r="39" spans="1:13" ht="15" x14ac:dyDescent="0.25">
      <c r="A39" s="36" t="s">
        <v>39</v>
      </c>
      <c r="B39" s="37"/>
      <c r="C39" s="38"/>
      <c r="D39" s="39" t="s">
        <v>39</v>
      </c>
      <c r="E39" s="39" t="s">
        <v>39</v>
      </c>
      <c r="F39" s="70" t="s">
        <v>39</v>
      </c>
      <c r="G39" s="39"/>
      <c r="H39" s="39"/>
      <c r="I39" s="40"/>
      <c r="J39" s="29"/>
    </row>
    <row r="40" spans="1:13" ht="14.25" customHeight="1" thickBot="1" x14ac:dyDescent="0.3">
      <c r="A40" s="41" t="s">
        <v>40</v>
      </c>
      <c r="B40" s="43">
        <f>SUM(B5:B39)</f>
        <v>1287809</v>
      </c>
      <c r="C40" s="44">
        <f>+B40/$B$40</f>
        <v>1</v>
      </c>
      <c r="D40" s="71">
        <f>SUM(D5:D38)</f>
        <v>96926374</v>
      </c>
      <c r="E40" s="71">
        <f t="shared" ref="E40:F40" si="5">SUM(E5:E38)</f>
        <v>93642257.000000015</v>
      </c>
      <c r="F40" s="75">
        <f t="shared" si="5"/>
        <v>-3284116.9999999991</v>
      </c>
      <c r="G40" s="45">
        <f>SUM(D40*0.2)</f>
        <v>19385274.800000001</v>
      </c>
      <c r="H40" s="35">
        <f t="shared" si="2"/>
        <v>77541099.200000003</v>
      </c>
      <c r="I40" s="40"/>
      <c r="J40" s="29"/>
    </row>
    <row r="41" spans="1:13" ht="15" hidden="1" x14ac:dyDescent="0.25">
      <c r="A41" s="20"/>
      <c r="B41" s="46"/>
      <c r="C41" s="47"/>
      <c r="D41" s="48"/>
      <c r="E41" s="48"/>
      <c r="F41" s="48"/>
      <c r="I41" s="40"/>
      <c r="J41" s="29"/>
    </row>
    <row r="42" spans="1:13" ht="14.25" hidden="1" customHeight="1" x14ac:dyDescent="0.25">
      <c r="A42" s="32" t="s">
        <v>41</v>
      </c>
      <c r="B42" s="43">
        <f>+B52+C52+D52</f>
        <v>238689</v>
      </c>
      <c r="C42" s="47"/>
      <c r="D42" s="48"/>
      <c r="E42" s="48"/>
      <c r="F42" s="48"/>
      <c r="G42" s="49"/>
      <c r="I42" s="40"/>
      <c r="J42" s="29"/>
      <c r="L42" s="1"/>
    </row>
    <row r="43" spans="1:13" ht="15" hidden="1" x14ac:dyDescent="0.25">
      <c r="A43" s="20"/>
      <c r="B43" s="46"/>
      <c r="C43" s="47"/>
      <c r="D43" s="48"/>
      <c r="E43" s="48"/>
      <c r="F43" s="48"/>
      <c r="G43" s="49"/>
      <c r="I43" s="50"/>
      <c r="J43" s="51"/>
      <c r="L43" s="1"/>
    </row>
    <row r="44" spans="1:13" ht="14.25" hidden="1" customHeight="1" x14ac:dyDescent="0.2">
      <c r="A44" s="41" t="s">
        <v>42</v>
      </c>
      <c r="B44" s="43">
        <f>70+15+7+317+702+6546</f>
        <v>7657</v>
      </c>
      <c r="C44" s="47"/>
      <c r="D44" s="48"/>
      <c r="E44" s="48"/>
      <c r="F44" s="48"/>
      <c r="G44" s="49"/>
      <c r="J44" s="1"/>
      <c r="K44" s="1"/>
      <c r="L44" s="1"/>
    </row>
    <row r="45" spans="1:13" ht="7.5" hidden="1" customHeight="1" x14ac:dyDescent="0.2">
      <c r="A45" s="36"/>
      <c r="B45" s="37"/>
      <c r="C45" s="47"/>
      <c r="D45" s="48"/>
      <c r="E45" s="48"/>
      <c r="F45" s="48"/>
      <c r="G45" s="49"/>
      <c r="M45" s="1"/>
    </row>
    <row r="46" spans="1:13" ht="14.25" hidden="1" customHeight="1" x14ac:dyDescent="0.2">
      <c r="A46" s="32" t="s">
        <v>43</v>
      </c>
      <c r="B46" s="43">
        <v>1197784</v>
      </c>
      <c r="C46" s="47"/>
      <c r="D46" s="48"/>
      <c r="E46" s="48"/>
      <c r="F46" s="48"/>
      <c r="G46" s="49"/>
      <c r="M46" s="1"/>
    </row>
    <row r="47" spans="1:13" ht="7.5" hidden="1" customHeight="1" x14ac:dyDescent="0.25">
      <c r="A47" s="20"/>
      <c r="B47" s="46"/>
      <c r="C47" s="47"/>
      <c r="D47" s="48"/>
      <c r="E47" s="48"/>
      <c r="F47" s="48"/>
      <c r="G47" s="1"/>
      <c r="H47" s="1"/>
      <c r="I47" s="40"/>
    </row>
    <row r="48" spans="1:13" ht="14.25" hidden="1" customHeight="1" x14ac:dyDescent="0.25">
      <c r="A48" s="32" t="s">
        <v>44</v>
      </c>
      <c r="B48" s="52">
        <f>+B40+B42+B44+B46</f>
        <v>2731939</v>
      </c>
      <c r="G48" s="1"/>
      <c r="I48" s="40"/>
    </row>
    <row r="49" spans="1:11" ht="14.25" hidden="1" customHeight="1" x14ac:dyDescent="0.25">
      <c r="B49" s="53"/>
      <c r="I49" s="40"/>
    </row>
    <row r="50" spans="1:11" ht="14.25" hidden="1" customHeight="1" x14ac:dyDescent="0.2">
      <c r="A50" s="54" t="s">
        <v>41</v>
      </c>
      <c r="B50" s="4" t="s">
        <v>45</v>
      </c>
      <c r="C50" s="4" t="s">
        <v>46</v>
      </c>
      <c r="D50" s="55" t="s">
        <v>47</v>
      </c>
      <c r="E50" s="55"/>
      <c r="F50" s="55"/>
      <c r="I50" s="56"/>
    </row>
    <row r="51" spans="1:11" ht="14.25" hidden="1" customHeight="1" x14ac:dyDescent="0.2">
      <c r="A51" s="54" t="s">
        <v>48</v>
      </c>
      <c r="B51" s="57">
        <f>+D40/B40</f>
        <v>75.264557088822954</v>
      </c>
      <c r="C51" s="57">
        <f>+D40/B40</f>
        <v>75.264557088822954</v>
      </c>
      <c r="D51" s="57">
        <f>+D40/B40</f>
        <v>75.264557088822954</v>
      </c>
      <c r="E51" s="57"/>
      <c r="F51" s="57"/>
      <c r="H51" s="58"/>
    </row>
    <row r="52" spans="1:11" ht="14.25" hidden="1" customHeight="1" x14ac:dyDescent="0.2">
      <c r="A52" s="2" t="s">
        <v>3</v>
      </c>
      <c r="B52" s="55">
        <v>45478</v>
      </c>
      <c r="C52" s="55">
        <v>112508</v>
      </c>
      <c r="D52" s="55">
        <v>80703</v>
      </c>
      <c r="E52" s="55"/>
      <c r="F52" s="55"/>
      <c r="H52" s="59"/>
      <c r="I52" s="56"/>
      <c r="J52" s="1"/>
      <c r="K52" s="1"/>
    </row>
    <row r="53" spans="1:11" ht="14.25" hidden="1" customHeight="1" x14ac:dyDescent="0.2">
      <c r="A53" s="54"/>
      <c r="B53" s="60"/>
      <c r="C53" s="61"/>
      <c r="D53" s="62"/>
    </row>
    <row r="54" spans="1:11" ht="14.25" hidden="1" customHeight="1" x14ac:dyDescent="0.2">
      <c r="A54" s="54" t="s">
        <v>49</v>
      </c>
      <c r="B54" s="63">
        <f>+B51*B52</f>
        <v>3422881.5272854902</v>
      </c>
      <c r="C54" s="63">
        <f>+C51*C52</f>
        <v>8467864.7889492922</v>
      </c>
      <c r="D54" s="63">
        <f>+D51*D52</f>
        <v>6074075.550739279</v>
      </c>
      <c r="E54" s="63"/>
      <c r="F54" s="63"/>
      <c r="H54" s="1"/>
    </row>
    <row r="55" spans="1:11" ht="14.25" hidden="1" customHeight="1" x14ac:dyDescent="0.2">
      <c r="H55" s="1"/>
      <c r="I55" s="64"/>
    </row>
    <row r="56" spans="1:11" ht="14.25" hidden="1" customHeight="1" x14ac:dyDescent="0.2">
      <c r="H56" s="1"/>
    </row>
    <row r="57" spans="1:11" ht="14.25" hidden="1" customHeight="1" x14ac:dyDescent="0.2">
      <c r="A57" s="54" t="s">
        <v>50</v>
      </c>
      <c r="D57" s="48">
        <f>+B54+C54+D54</f>
        <v>17964821.866974063</v>
      </c>
      <c r="E57" s="48"/>
      <c r="F57" s="48"/>
      <c r="G57" s="65">
        <f>D40+D57</f>
        <v>114891195.86697406</v>
      </c>
      <c r="H57" s="66"/>
    </row>
    <row r="58" spans="1:11" ht="14.25" hidden="1" customHeight="1" x14ac:dyDescent="0.2">
      <c r="A58" s="54"/>
      <c r="D58" s="48"/>
      <c r="E58" s="48"/>
      <c r="F58" s="48"/>
    </row>
    <row r="59" spans="1:11" ht="14.25" hidden="1" customHeight="1" x14ac:dyDescent="0.2">
      <c r="A59" s="54" t="s">
        <v>51</v>
      </c>
    </row>
    <row r="62" spans="1:11" ht="14.25" customHeight="1" x14ac:dyDescent="0.2">
      <c r="A62" s="1" t="s">
        <v>56</v>
      </c>
      <c r="G62" s="1"/>
    </row>
    <row r="63" spans="1:11" ht="14.25" customHeight="1" x14ac:dyDescent="0.2">
      <c r="G63" s="1"/>
    </row>
    <row r="64" spans="1:11" ht="14.25" customHeight="1" x14ac:dyDescent="0.2">
      <c r="D64" s="76"/>
      <c r="G64" s="1"/>
    </row>
  </sheetData>
  <mergeCells count="2">
    <mergeCell ref="A1:C1"/>
    <mergeCell ref="A2:H2"/>
  </mergeCells>
  <printOptions horizontalCentered="1" verticalCentered="1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Official FY23 Projections</vt:lpstr>
      <vt:lpstr>Official FY23 Projections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Walker, Vontressia (CITT)</dc:creator>
  <cp:lastModifiedBy>Walker, Vontressia (CITT)</cp:lastModifiedBy>
  <cp:lastPrinted>2023-10-04T16:49:42Z</cp:lastPrinted>
  <dcterms:created xsi:type="dcterms:W3CDTF">2023-10-03T16:49:55Z</dcterms:created>
  <dcterms:modified xsi:type="dcterms:W3CDTF">2023-10-04T16:49:46Z</dcterms:modified>
</cp:coreProperties>
</file>