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miamidadecounty.sharepoint.com/sites/FIN/CD/AR/Shared Documents/Financial Reporting/ACFR2025/Enterprise Roll-up Templates/"/>
    </mc:Choice>
  </mc:AlternateContent>
  <xr:revisionPtr revIDLastSave="55" documentId="8_{3146B1CE-DDA2-43BD-8948-076FBC416C72}" xr6:coauthVersionLast="47" xr6:coauthVersionMax="47" xr10:uidLastSave="{1E9604F6-6371-4382-A3FA-F9DBFA296C12}"/>
  <bookViews>
    <workbookView xWindow="28680" yWindow="-7800" windowWidth="29040" windowHeight="15720" xr2:uid="{D723B013-1DEC-4F4D-97A9-7B974A5B1B7D}"/>
  </bookViews>
  <sheets>
    <sheet name="Aviation" sheetId="1" r:id="rId1"/>
    <sheet name="DSWM" sheetId="4" r:id="rId2"/>
    <sheet name="DTPW" sheetId="7" r:id="rId3"/>
    <sheet name="PHT" sheetId="2" r:id="rId4"/>
    <sheet name="Rickenbacker" sheetId="8" r:id="rId5"/>
    <sheet name="Seaport" sheetId="3" r:id="rId6"/>
    <sheet name="WASD" sheetId="6" r:id="rId7"/>
  </sheets>
  <externalReferences>
    <externalReference r:id="rId8"/>
  </externalReferences>
  <definedNames>
    <definedName name="_xlnm.Print_Area" localSheetId="0">Aviation!$A$1:$I$45</definedName>
    <definedName name="_xlnm.Print_Area" localSheetId="1">DSWM!$A$1:$I$40</definedName>
    <definedName name="_xlnm.Print_Area" localSheetId="2">DTPW!$A$1:$I$42</definedName>
    <definedName name="_xlnm.Print_Area" localSheetId="3">PHT!$A$1:$I$39</definedName>
    <definedName name="_xlnm.Print_Area" localSheetId="4">Rickenbacker!$A$1:$I$44</definedName>
    <definedName name="_xlnm.Print_Area" localSheetId="5">Seaport!$A$1:$I$43</definedName>
    <definedName name="_xlnm.Print_Area" localSheetId="6">WASD!$A$1:$I$40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8" l="1"/>
  <c r="F32" i="8"/>
  <c r="D32" i="8"/>
  <c r="C32" i="8"/>
  <c r="E31" i="8"/>
  <c r="H31" i="8" s="1"/>
  <c r="E30" i="8"/>
  <c r="H30" i="8" s="1"/>
  <c r="E29" i="8"/>
  <c r="H29" i="8" s="1"/>
  <c r="E28" i="8"/>
  <c r="H28" i="8" s="1"/>
  <c r="E27" i="8"/>
  <c r="H27" i="8" s="1"/>
  <c r="E26" i="8"/>
  <c r="H26" i="8" s="1"/>
  <c r="E25" i="8"/>
  <c r="H25" i="8" s="1"/>
  <c r="E24" i="8"/>
  <c r="H24" i="8" s="1"/>
  <c r="E23" i="8"/>
  <c r="H23" i="8" s="1"/>
  <c r="G32" i="7"/>
  <c r="F32" i="7"/>
  <c r="C32" i="7"/>
  <c r="E32" i="7" s="1"/>
  <c r="E31" i="7"/>
  <c r="H31" i="7" s="1"/>
  <c r="E30" i="7"/>
  <c r="H30" i="7" s="1"/>
  <c r="E29" i="7"/>
  <c r="H29" i="7" s="1"/>
  <c r="E28" i="7"/>
  <c r="H28" i="7" s="1"/>
  <c r="E27" i="7"/>
  <c r="H27" i="7" s="1"/>
  <c r="E26" i="7"/>
  <c r="H26" i="7" s="1"/>
  <c r="E25" i="7"/>
  <c r="H25" i="7" s="1"/>
  <c r="E24" i="7"/>
  <c r="H24" i="7" s="1"/>
  <c r="E23" i="7"/>
  <c r="H23" i="7" s="1"/>
  <c r="E22" i="7"/>
  <c r="H22" i="7" s="1"/>
  <c r="E21" i="7"/>
  <c r="H21" i="7" s="1"/>
  <c r="E20" i="7"/>
  <c r="H20" i="7" s="1"/>
  <c r="E19" i="7"/>
  <c r="H19" i="7" s="1"/>
  <c r="G32" i="6"/>
  <c r="F32" i="6"/>
  <c r="D32" i="6"/>
  <c r="C32" i="6"/>
  <c r="E32" i="6" s="1"/>
  <c r="H32" i="6" s="1"/>
  <c r="E30" i="6"/>
  <c r="H30" i="6" s="1"/>
  <c r="E29" i="6"/>
  <c r="H29" i="6" s="1"/>
  <c r="E28" i="6"/>
  <c r="H28" i="6" s="1"/>
  <c r="E27" i="6"/>
  <c r="H27" i="6" s="1"/>
  <c r="E26" i="6"/>
  <c r="H26" i="6" s="1"/>
  <c r="E25" i="6"/>
  <c r="H25" i="6" s="1"/>
  <c r="E24" i="6"/>
  <c r="H24" i="6" s="1"/>
  <c r="E23" i="6"/>
  <c r="H23" i="6" s="1"/>
  <c r="D32" i="4"/>
  <c r="C32" i="4"/>
  <c r="H31" i="4"/>
  <c r="E30" i="4"/>
  <c r="H30" i="4" s="1"/>
  <c r="C29" i="4"/>
  <c r="E29" i="4" s="1"/>
  <c r="H29" i="4" s="1"/>
  <c r="E28" i="4"/>
  <c r="H28" i="4" s="1"/>
  <c r="E27" i="4"/>
  <c r="H27" i="4" s="1"/>
  <c r="E26" i="4"/>
  <c r="H26" i="4" s="1"/>
  <c r="D25" i="4"/>
  <c r="E25" i="4" s="1"/>
  <c r="H25" i="4" s="1"/>
  <c r="E24" i="4"/>
  <c r="H24" i="4" s="1"/>
  <c r="E23" i="4"/>
  <c r="H23" i="4" s="1"/>
  <c r="E22" i="4"/>
  <c r="H22" i="4" s="1"/>
  <c r="E21" i="4"/>
  <c r="H21" i="4" s="1"/>
  <c r="E20" i="4"/>
  <c r="H20" i="4" s="1"/>
  <c r="E19" i="4"/>
  <c r="H19" i="4" s="1"/>
  <c r="H32" i="3"/>
  <c r="G32" i="3"/>
  <c r="F32" i="3"/>
  <c r="E32" i="3"/>
  <c r="D32" i="3"/>
  <c r="C32" i="3"/>
  <c r="E29" i="3"/>
  <c r="E27" i="3"/>
  <c r="H27" i="3" s="1"/>
  <c r="E26" i="3"/>
  <c r="H26" i="3" s="1"/>
  <c r="E25" i="3"/>
  <c r="H25" i="3" s="1"/>
  <c r="E24" i="3"/>
  <c r="H24" i="3" s="1"/>
  <c r="E23" i="3"/>
  <c r="H23" i="3" s="1"/>
  <c r="G30" i="2"/>
  <c r="F30" i="2"/>
  <c r="D30" i="2"/>
  <c r="C30" i="2"/>
  <c r="E28" i="2"/>
  <c r="H28" i="2" s="1"/>
  <c r="E27" i="2"/>
  <c r="H27" i="2" s="1"/>
  <c r="E26" i="2"/>
  <c r="H26" i="2" s="1"/>
  <c r="E25" i="2"/>
  <c r="H25" i="2" s="1"/>
  <c r="E24" i="2"/>
  <c r="H24" i="2" s="1"/>
  <c r="E23" i="2"/>
  <c r="H23" i="2" s="1"/>
  <c r="E22" i="2"/>
  <c r="H22" i="2" s="1"/>
  <c r="E21" i="2"/>
  <c r="H21" i="2" s="1"/>
  <c r="E32" i="8" l="1"/>
  <c r="H32" i="8" s="1"/>
  <c r="H32" i="7"/>
  <c r="E32" i="4"/>
  <c r="H32" i="4" s="1"/>
  <c r="E30" i="3"/>
  <c r="H30" i="3" s="1"/>
  <c r="E28" i="3"/>
  <c r="H28" i="3" s="1"/>
  <c r="H29" i="3"/>
  <c r="E30" i="2"/>
  <c r="H30" i="2" s="1"/>
  <c r="D32" i="1" l="1"/>
  <c r="E32" i="1" s="1"/>
  <c r="H32" i="1" s="1"/>
  <c r="D31" i="1"/>
  <c r="E31" i="1" s="1"/>
  <c r="H31" i="1" s="1"/>
  <c r="D30" i="1"/>
  <c r="E30" i="1" s="1"/>
  <c r="H30" i="1" s="1"/>
  <c r="D29" i="1"/>
  <c r="E29" i="1" s="1"/>
  <c r="H29" i="1" s="1"/>
  <c r="D28" i="1"/>
  <c r="E28" i="1" s="1"/>
  <c r="H28" i="1" s="1"/>
  <c r="D27" i="1"/>
  <c r="E27" i="1" s="1"/>
  <c r="H27" i="1" s="1"/>
  <c r="D26" i="1"/>
  <c r="E26" i="1" s="1"/>
  <c r="H26" i="1" s="1"/>
  <c r="D25" i="1"/>
  <c r="E25" i="1" s="1"/>
  <c r="H25" i="1" s="1"/>
  <c r="D24" i="1"/>
  <c r="E24" i="1" s="1"/>
  <c r="H24" i="1" s="1"/>
  <c r="D23" i="1"/>
  <c r="E23" i="1" s="1"/>
  <c r="H23" i="1" s="1"/>
  <c r="H22" i="1"/>
  <c r="H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Centeno, Tania (CUA)</author>
  </authors>
  <commentList>
    <comment ref="D11" authorId="0" shapeId="0" xr:uid="{F35EB391-0891-4B5E-BE92-01812350D102}">
      <text>
        <r>
          <rPr>
            <b/>
            <sz val="9"/>
            <color indexed="81"/>
            <rFont val="Tahoma"/>
            <family val="2"/>
          </rPr>
          <t>Centeno, Tania (CUA):</t>
        </r>
        <r>
          <rPr>
            <sz val="9"/>
            <color indexed="81"/>
            <rFont val="Tahoma"/>
            <family val="2"/>
          </rPr>
          <t xml:space="preserve">
Updated to include "Reserve Maintenance Deposit" by Financial Report Team to match Aviation's ACFR (page 97)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NBHATT</author>
    <author>tiffani</author>
  </authors>
  <commentList>
    <comment ref="D11" authorId="0" shapeId="0" xr:uid="{C34D468C-16AF-44A6-8F54-85DA9D837F48}">
      <text>
        <r>
          <rPr>
            <b/>
            <sz val="8"/>
            <color indexed="81"/>
            <rFont val="Tahoma"/>
            <family val="2"/>
          </rPr>
          <t>NBHATT:</t>
        </r>
        <r>
          <rPr>
            <sz val="8"/>
            <color indexed="81"/>
            <rFont val="Tahoma"/>
            <family val="2"/>
          </rPr>
          <t xml:space="preserve">
FY09: Amounts from Income Statement - Total Operating Expenses. Do not include Depreciation, postclosure, etc..</t>
        </r>
      </text>
    </comment>
    <comment ref="F11" authorId="0" shapeId="0" xr:uid="{12B660C8-992C-48D7-8743-7FE167C496B7}">
      <text>
        <r>
          <rPr>
            <b/>
            <sz val="8"/>
            <color indexed="81"/>
            <rFont val="Tahoma"/>
            <family val="2"/>
          </rPr>
          <t>NBHATT:</t>
        </r>
        <r>
          <rPr>
            <sz val="8"/>
            <color indexed="81"/>
            <rFont val="Tahoma"/>
            <family val="2"/>
          </rPr>
          <t xml:space="preserve">
Supplemental Schedules of Net Assets under Disposal System, look for "</t>
        </r>
        <r>
          <rPr>
            <b/>
            <sz val="8"/>
            <color indexed="81"/>
            <rFont val="Tahoma"/>
            <family val="2"/>
          </rPr>
          <t>Current portion of bonds &amp; notes payable"</t>
        </r>
      </text>
    </comment>
    <comment ref="G11" authorId="1" shapeId="0" xr:uid="{9807B8B8-90ED-4F47-9FA4-D88C6A0C777B}">
      <text>
        <r>
          <rPr>
            <b/>
            <sz val="8"/>
            <color indexed="81"/>
            <rFont val="Tahoma"/>
            <family val="2"/>
          </rPr>
          <t>:</t>
        </r>
        <r>
          <rPr>
            <sz val="8"/>
            <color indexed="81"/>
            <rFont val="Tahoma"/>
            <family val="2"/>
          </rPr>
          <t xml:space="preserve">
FAML6750
Subobject: 73030
Fund: EW490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tiffani</author>
    <author>madelin</author>
    <author>Rivero, Maria (FIN)</author>
  </authors>
  <commentList>
    <comment ref="C11" authorId="0" shapeId="0" xr:uid="{79394982-D087-4F17-930A-C9402E529716}">
      <text>
        <r>
          <rPr>
            <b/>
            <sz val="8"/>
            <color indexed="81"/>
            <rFont val="Tahoma"/>
            <family val="2"/>
          </rPr>
          <t xml:space="preserve">Three Ways to Retrieve Info:
</t>
        </r>
        <r>
          <rPr>
            <sz val="8"/>
            <color indexed="81"/>
            <rFont val="Tahoma"/>
            <family val="2"/>
          </rPr>
          <t xml:space="preserve">
</t>
        </r>
        <r>
          <rPr>
            <b/>
            <sz val="8"/>
            <color indexed="81"/>
            <rFont val="Tahoma"/>
            <family val="2"/>
          </rPr>
          <t>1.</t>
        </r>
        <r>
          <rPr>
            <sz val="8"/>
            <color indexed="81"/>
            <rFont val="Tahoma"/>
            <family val="2"/>
          </rPr>
          <t xml:space="preserve"> Request Transit Sales Surtax Revenues from a Bond Administration from a bond analyst (i.e., Arlesa Leverette)</t>
        </r>
        <r>
          <rPr>
            <b/>
            <sz val="8"/>
            <color indexed="81"/>
            <rFont val="Tahoma"/>
            <family val="2"/>
          </rPr>
          <t xml:space="preserve">
 or
2. </t>
        </r>
        <r>
          <rPr>
            <sz val="8"/>
            <color indexed="81"/>
            <rFont val="Tahoma"/>
            <family val="2"/>
          </rPr>
          <t xml:space="preserve">Verify in Bond Book via website www.miamidade.gov/Finance
- Financial Reports- Bond Books- FY Annual Report to Bondholders- Revenue Bonds- Transit Systems
</t>
        </r>
        <r>
          <rPr>
            <b/>
            <sz val="8"/>
            <color indexed="81"/>
            <rFont val="Tahoma"/>
            <family val="2"/>
          </rPr>
          <t xml:space="preserve">or
</t>
        </r>
        <r>
          <rPr>
            <sz val="8"/>
            <color indexed="81"/>
            <rFont val="Tahoma"/>
            <family val="2"/>
          </rPr>
          <t xml:space="preserve">
</t>
        </r>
        <r>
          <rPr>
            <b/>
            <sz val="8"/>
            <color indexed="81"/>
            <rFont val="Tahoma"/>
            <family val="2"/>
          </rPr>
          <t>3.</t>
        </r>
        <r>
          <rPr>
            <sz val="8"/>
            <color indexed="81"/>
            <rFont val="Tahoma"/>
            <family val="2"/>
          </rPr>
          <t xml:space="preserve"> FAMIS system
FAML6750:
SP 402 (Period 12 2FYE)
80% of Discretionary (subobject: R31260)</t>
        </r>
      </text>
    </comment>
    <comment ref="F11" authorId="1" shapeId="0" xr:uid="{1D2E6D26-D65F-4F50-A142-C9B48B7C4799}">
      <text>
        <r>
          <rPr>
            <b/>
            <sz val="8"/>
            <color indexed="81"/>
            <rFont val="Tahoma"/>
            <family val="2"/>
          </rPr>
          <t>Transit/ Public Works:</t>
        </r>
        <r>
          <rPr>
            <sz val="8"/>
            <color indexed="81"/>
            <rFont val="Tahoma"/>
            <family val="2"/>
          </rPr>
          <t xml:space="preserve">
</t>
        </r>
        <r>
          <rPr>
            <sz val="8"/>
            <color indexed="81"/>
            <rFont val="Tahoma"/>
            <family val="2"/>
          </rPr>
          <t xml:space="preserve">
</t>
        </r>
        <r>
          <rPr>
            <b/>
            <sz val="8"/>
            <color indexed="81"/>
            <rFont val="Tahoma"/>
            <family val="2"/>
          </rPr>
          <t xml:space="preserve">
PRINCIPAL TOTALS:
</t>
        </r>
        <r>
          <rPr>
            <u/>
            <sz val="8"/>
            <color indexed="81"/>
            <rFont val="Tahoma"/>
            <family val="2"/>
          </rPr>
          <t>FAML6750:</t>
        </r>
        <r>
          <rPr>
            <sz val="8"/>
            <color indexed="81"/>
            <rFont val="Tahoma"/>
            <family val="2"/>
          </rPr>
          <t xml:space="preserve">
D5 209  (Period 12 2FYE)
subobject: 71030 (principal)
</t>
        </r>
        <r>
          <rPr>
            <u/>
            <sz val="8"/>
            <color indexed="81"/>
            <rFont val="Tahoma"/>
            <family val="2"/>
          </rPr>
          <t>FAML6400:</t>
        </r>
        <r>
          <rPr>
            <sz val="8"/>
            <color indexed="81"/>
            <rFont val="Tahoma"/>
            <family val="2"/>
          </rPr>
          <t xml:space="preserve">
Use Period 01 2FYB
ET 417 001 (GL 220 Bonds Payable-Current) (Principal)
</t>
        </r>
        <r>
          <rPr>
            <b/>
            <sz val="8"/>
            <color indexed="81"/>
            <rFont val="Tahoma"/>
            <family val="2"/>
          </rPr>
          <t>INTEREST TOTALS:</t>
        </r>
        <r>
          <rPr>
            <sz val="8"/>
            <color indexed="81"/>
            <rFont val="Tahoma"/>
            <family val="2"/>
          </rPr>
          <t xml:space="preserve">
</t>
        </r>
        <r>
          <rPr>
            <u/>
            <sz val="8"/>
            <color indexed="81"/>
            <rFont val="Tahoma"/>
            <family val="2"/>
          </rPr>
          <t>FAML6750:</t>
        </r>
        <r>
          <rPr>
            <sz val="8"/>
            <color indexed="81"/>
            <rFont val="Tahoma"/>
            <family val="2"/>
          </rPr>
          <t xml:space="preserve">
D5 209  (Period 12 2FYE)
subobject: 73030 (interest)
ET 417 (Periods 12 2FYE)
subobject: 73030 (interest)
</t>
        </r>
        <r>
          <rPr>
            <b/>
            <sz val="8"/>
            <color indexed="81"/>
            <rFont val="Tahoma"/>
            <family val="2"/>
          </rPr>
          <t xml:space="preserve">Use the following Index codes/ Projects as well to retrieve principal and interest totals:
</t>
        </r>
        <r>
          <rPr>
            <sz val="8"/>
            <color indexed="81"/>
            <rFont val="Tahoma"/>
            <family val="2"/>
          </rPr>
          <t xml:space="preserve">FNE2T4DS06 - Project 209402 (prin. and interest)
FNE2T4DS08 - Project 209403 (prin. and interest)
FNE2T4DS09 - Project 209404 (prin. and interest)
MTBNDSER2006 - Project 417DS0 (interest)
MTBNDSER2008 - Project 417DS1 (interest)
MTBNDSER2009 - Project 417DS2 (interest)
</t>
        </r>
      </text>
    </comment>
    <comment ref="G11" authorId="1" shapeId="0" xr:uid="{B447E348-A2AC-47DC-B79A-950513AD0611}">
      <text>
        <r>
          <rPr>
            <b/>
            <sz val="8"/>
            <color indexed="81"/>
            <rFont val="Tahoma"/>
            <family val="2"/>
          </rPr>
          <t>Transit/ Public Works:</t>
        </r>
        <r>
          <rPr>
            <sz val="8"/>
            <color indexed="81"/>
            <rFont val="Tahoma"/>
            <family val="2"/>
          </rPr>
          <t xml:space="preserve">
</t>
        </r>
        <r>
          <rPr>
            <b/>
            <sz val="8"/>
            <color indexed="81"/>
            <rFont val="Tahoma"/>
            <family val="2"/>
          </rPr>
          <t xml:space="preserve">
PRINCIPAL TOTALS:
</t>
        </r>
        <r>
          <rPr>
            <u/>
            <sz val="8"/>
            <color indexed="81"/>
            <rFont val="Tahoma"/>
            <family val="2"/>
          </rPr>
          <t>FAML6750:</t>
        </r>
        <r>
          <rPr>
            <sz val="8"/>
            <color indexed="81"/>
            <rFont val="Tahoma"/>
            <family val="2"/>
          </rPr>
          <t xml:space="preserve">
D5 209  (Period 12 2FYE)
subobject: 71030 (principal)
</t>
        </r>
        <r>
          <rPr>
            <u/>
            <sz val="8"/>
            <color indexed="81"/>
            <rFont val="Tahoma"/>
            <family val="2"/>
          </rPr>
          <t>FAML6400:</t>
        </r>
        <r>
          <rPr>
            <sz val="8"/>
            <color indexed="81"/>
            <rFont val="Tahoma"/>
            <family val="2"/>
          </rPr>
          <t xml:space="preserve">
Use Period 01 2FYB
ET 417 001 (GL 220 Bonds Payable-Current) (Principal)
</t>
        </r>
        <r>
          <rPr>
            <b/>
            <sz val="8"/>
            <color indexed="81"/>
            <rFont val="Tahoma"/>
            <family val="2"/>
          </rPr>
          <t>INTEREST TOTALS:</t>
        </r>
        <r>
          <rPr>
            <sz val="8"/>
            <color indexed="81"/>
            <rFont val="Tahoma"/>
            <family val="2"/>
          </rPr>
          <t xml:space="preserve">
</t>
        </r>
        <r>
          <rPr>
            <u/>
            <sz val="8"/>
            <color indexed="81"/>
            <rFont val="Tahoma"/>
            <family val="2"/>
          </rPr>
          <t>FAML6750:</t>
        </r>
        <r>
          <rPr>
            <sz val="8"/>
            <color indexed="81"/>
            <rFont val="Tahoma"/>
            <family val="2"/>
          </rPr>
          <t xml:space="preserve">
D5 209  (Period 12 2FYE)
subobject: 73030 (interest)
ET 417 (Periods 12 2FYE)
subobject: 73030 (interest)
F</t>
        </r>
        <r>
          <rPr>
            <b/>
            <sz val="8"/>
            <color indexed="81"/>
            <rFont val="Tahoma"/>
            <family val="2"/>
          </rPr>
          <t xml:space="preserve">ollowing Index codes/ Projects can be used as well to retrieve principal and interest totals:
</t>
        </r>
        <r>
          <rPr>
            <sz val="8"/>
            <color indexed="81"/>
            <rFont val="Tahoma"/>
            <family val="2"/>
          </rPr>
          <t xml:space="preserve">FNE2T4DS06 - Project 209402 (prin. and interest)
FNE2T4DS08 - Project 209403 (prin. and interest)
FNE2T4DS09 - Project 209404 (prin. and interest)
MTBNDSER2006 - Project 417DS0 (interest)
MTBNDSER2008 - Project 417DS1 (interest)
MTBNDSER2009 - Project 417DS2 (interest)
</t>
        </r>
      </text>
    </comment>
    <comment ref="G20" authorId="2" shapeId="0" xr:uid="{902D9848-95D5-485C-A94C-305E3160E415}">
      <text>
        <r>
          <rPr>
            <b/>
            <sz val="9"/>
            <color indexed="81"/>
            <rFont val="Tahoma"/>
            <family val="2"/>
          </rPr>
          <t>Rivero, Maria (FIN):</t>
        </r>
        <r>
          <rPr>
            <sz val="9"/>
            <color indexed="81"/>
            <rFont val="Tahoma"/>
            <family val="2"/>
          </rPr>
          <t xml:space="preserve">
corrected 6/24/13 - had included interest for Capital Acq. Bonds</t>
        </r>
      </text>
    </comment>
    <comment ref="G21" authorId="2" shapeId="0" xr:uid="{600E6728-B86E-49F3-98E6-3EDA45CEE8EB}">
      <text>
        <r>
          <rPr>
            <b/>
            <sz val="9"/>
            <color indexed="81"/>
            <rFont val="Tahoma"/>
            <family val="2"/>
          </rPr>
          <t>Rivero, Maria (FIN):</t>
        </r>
        <r>
          <rPr>
            <sz val="9"/>
            <color indexed="81"/>
            <rFont val="Tahoma"/>
            <family val="2"/>
          </rPr>
          <t xml:space="preserve">
corrected 6/24/13 - had included interest for Capital Acq. Bonds</t>
        </r>
      </text>
    </comment>
    <comment ref="G22" authorId="2" shapeId="0" xr:uid="{C95A093F-3138-4CD1-9D8F-3FB693194F3E}">
      <text>
        <r>
          <rPr>
            <b/>
            <sz val="9"/>
            <color indexed="81"/>
            <rFont val="Tahoma"/>
            <family val="2"/>
          </rPr>
          <t>Rivero, Maria (FIN):</t>
        </r>
        <r>
          <rPr>
            <sz val="9"/>
            <color indexed="81"/>
            <rFont val="Tahoma"/>
            <family val="2"/>
          </rPr>
          <t xml:space="preserve">
corrected 6/24/13 - had included interest for Capital Acq. Bonds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tiffani</author>
  </authors>
  <commentList>
    <comment ref="B18" authorId="0" shapeId="0" xr:uid="{D3A51E8A-F2E1-477A-956A-B12310F4AB5D}">
      <text>
        <r>
          <rPr>
            <b/>
            <sz val="8"/>
            <color indexed="81"/>
            <rFont val="Tahoma"/>
            <family val="2"/>
          </rPr>
          <t>:</t>
        </r>
        <r>
          <rPr>
            <sz val="8"/>
            <color indexed="81"/>
            <rFont val="Tahoma"/>
            <family val="2"/>
          </rPr>
          <t xml:space="preserve">
From PHT_2010_Final_FS_3-1-11</t>
        </r>
      </text>
    </comment>
    <comment ref="B19" authorId="0" shapeId="0" xr:uid="{C192F300-B1B4-4FEE-8AAF-CECB2F8F7210}">
      <text>
        <r>
          <rPr>
            <b/>
            <sz val="8"/>
            <color indexed="81"/>
            <rFont val="Tahoma"/>
            <family val="2"/>
          </rPr>
          <t>tiffani:</t>
        </r>
        <r>
          <rPr>
            <sz val="8"/>
            <color indexed="81"/>
            <rFont val="Tahoma"/>
            <family val="2"/>
          </rPr>
          <t xml:space="preserve">
PHT Draft 3-7-12 no changes on 3-14-12 draft</t>
        </r>
      </text>
    </comment>
  </commentList>
</comments>
</file>

<file path=xl/sharedStrings.xml><?xml version="1.0" encoding="utf-8"?>
<sst xmlns="http://schemas.openxmlformats.org/spreadsheetml/2006/main" count="297" uniqueCount="80">
  <si>
    <t>MIAMI-DADE COUNTY, FLORIDA</t>
  </si>
  <si>
    <t>DEBT CAPACITY</t>
  </si>
  <si>
    <t>PLEDGED-REVENUE COVERAGE (Unaudited)</t>
  </si>
  <si>
    <t>LAST TEN FISCAL YEARS</t>
  </si>
  <si>
    <t>(in thousands)</t>
  </si>
  <si>
    <t>Actual Debt Service</t>
  </si>
  <si>
    <t>Fiscal Year</t>
  </si>
  <si>
    <t>Less:  Operating Expenses</t>
  </si>
  <si>
    <t>Net Available Resources</t>
  </si>
  <si>
    <t>Principal</t>
  </si>
  <si>
    <t>Interest</t>
  </si>
  <si>
    <t>Coverage</t>
  </si>
  <si>
    <t>1997</t>
  </si>
  <si>
    <t>1998</t>
  </si>
  <si>
    <t>1999</t>
  </si>
  <si>
    <t>2000</t>
  </si>
  <si>
    <t>2001</t>
  </si>
  <si>
    <t>2002</t>
  </si>
  <si>
    <t>2011</t>
  </si>
  <si>
    <t>2012</t>
  </si>
  <si>
    <t>2013</t>
  </si>
  <si>
    <t>2014</t>
  </si>
  <si>
    <t>2015</t>
  </si>
  <si>
    <t>2016</t>
  </si>
  <si>
    <t>2017</t>
  </si>
  <si>
    <t>2018</t>
  </si>
  <si>
    <t>2019</t>
  </si>
  <si>
    <t>2020</t>
  </si>
  <si>
    <t>2021</t>
  </si>
  <si>
    <t>2022</t>
  </si>
  <si>
    <t>2023</t>
  </si>
  <si>
    <t>2024</t>
  </si>
  <si>
    <t>The pledged revenue schedules were prepared as per GASB 44 "Economic Condition Reporting: The Statistical Section".</t>
  </si>
  <si>
    <t>The statement does  not require the use of the coverage formulas stipulated in their bond covenants because the purpose</t>
  </si>
  <si>
    <t>is to help the user assess the County's ability to generate sufficient resources to pay debt, rather than to demonstrate</t>
  </si>
  <si>
    <t>legal compliance. Therefore, the schedules herein presented do not necessarily represent legal compliance.</t>
  </si>
  <si>
    <r>
      <t>2022</t>
    </r>
    <r>
      <rPr>
        <vertAlign val="superscript"/>
        <sz val="10"/>
        <rFont val="Arial Narrow"/>
        <family val="2"/>
      </rPr>
      <t>(1)</t>
    </r>
  </si>
  <si>
    <t>N/A</t>
  </si>
  <si>
    <r>
      <t>2023</t>
    </r>
    <r>
      <rPr>
        <vertAlign val="superscript"/>
        <sz val="10"/>
        <rFont val="Arial Narrow"/>
        <family val="2"/>
      </rPr>
      <t>(1)</t>
    </r>
  </si>
  <si>
    <t>Aviation Revenue Bonds</t>
  </si>
  <si>
    <t>Gross Revenues</t>
  </si>
  <si>
    <r>
      <t>Less: Operating Expenses and Reserve Maintenance Deposit</t>
    </r>
    <r>
      <rPr>
        <b/>
        <vertAlign val="superscript"/>
        <sz val="10"/>
        <rFont val="Arial Narrow"/>
        <family val="2"/>
      </rPr>
      <t xml:space="preserve"> (2)</t>
    </r>
  </si>
  <si>
    <r>
      <t>Net Available Resources</t>
    </r>
    <r>
      <rPr>
        <b/>
        <vertAlign val="superscript"/>
        <sz val="10"/>
        <rFont val="Arial Narrow"/>
        <family val="2"/>
      </rPr>
      <t xml:space="preserve"> (2)</t>
    </r>
  </si>
  <si>
    <r>
      <t>Coverage</t>
    </r>
    <r>
      <rPr>
        <b/>
        <vertAlign val="superscript"/>
        <sz val="10"/>
        <rFont val="Arial Narrow"/>
        <family val="2"/>
      </rPr>
      <t xml:space="preserve"> (2)</t>
    </r>
  </si>
  <si>
    <r>
      <rPr>
        <vertAlign val="superscript"/>
        <sz val="10"/>
        <rFont val="Arial Narrow"/>
        <family val="2"/>
      </rPr>
      <t>(1)</t>
    </r>
    <r>
      <rPr>
        <sz val="10"/>
        <rFont val="Arial Narrow"/>
        <family val="2"/>
      </rPr>
      <t xml:space="preserve"> In FY2023, interest revenue was inadvertently excluded from gross revenues. This has been revised to include interest revenue, resulting in an updated total for gross revenues</t>
    </r>
  </si>
  <si>
    <r>
      <rPr>
        <vertAlign val="superscript"/>
        <sz val="10"/>
        <rFont val="Arial Narrow"/>
        <family val="2"/>
      </rPr>
      <t>(2)</t>
    </r>
    <r>
      <rPr>
        <sz val="10"/>
        <rFont val="Arial Narrow"/>
        <family val="2"/>
      </rPr>
      <t xml:space="preserve"> The reserve maintenance deposit was properly incorporated in FY2024, after being inadvertently excluded in previous fiscal years. This adjustment reduces the net available resources for all fiscal years presented and impacts the coverage ratio.</t>
    </r>
  </si>
  <si>
    <t>Pledged revenues:  Aviation Revenue Bonds are payable by the net revenues of the Miami-Dade Aviation Department.</t>
  </si>
  <si>
    <t>In addition, the net revenues are pledged towards Aviation General Obligation Bonds.  Principal payments for the</t>
  </si>
  <si>
    <t>GOB bonds were $6,655 million and interest payments were $6,117 million in fiscal year 2024.</t>
  </si>
  <si>
    <t>Public Facilities Revenue Bonds</t>
  </si>
  <si>
    <t xml:space="preserve">Pledged revenues:  Payable solely from gross revenues of the Public Health Trust ("PHT"). </t>
  </si>
  <si>
    <t>Seaport Revenue Bonds</t>
  </si>
  <si>
    <t>Less: Operating Expenses</t>
  </si>
  <si>
    <r>
      <t xml:space="preserve"> '2021</t>
    </r>
    <r>
      <rPr>
        <vertAlign val="superscript"/>
        <sz val="10"/>
        <rFont val="Arial Narrow"/>
        <family val="2"/>
      </rPr>
      <t>(1)</t>
    </r>
  </si>
  <si>
    <t>Pledged revenues:  Seaport Revenue Bonds are payable solely from net revenues of the Seaport Department.</t>
  </si>
  <si>
    <t>(1) In FY 2021, the Seaport added its ARPA revenue, aided in the purpose to subsidize its operating expenses in the Cruise lockdown.</t>
  </si>
  <si>
    <t>Solid Waste System Bonds</t>
  </si>
  <si>
    <t>Pledged revenues:  Payable from net operating revenues of the Solid Waste System.</t>
  </si>
  <si>
    <t>Water and Sewer System Revenue Bonds</t>
  </si>
  <si>
    <t>Pledged revenues:  Payable from net operating revenues of the County's Water and Wastewater System.</t>
  </si>
  <si>
    <t>Transit System Sales Surtax Revenue Bonds</t>
  </si>
  <si>
    <t>Pledged revenues:  Payable from the transit system 1/2 cent sales surtax.</t>
  </si>
  <si>
    <t>Gross revenues in this schedule are 80% of the Transit sales surtax proceeds. The other 20% is paid out to municipalities.</t>
  </si>
  <si>
    <t>Rickenbacker Causeway Revenue Bonds</t>
  </si>
  <si>
    <t>2005</t>
  </si>
  <si>
    <t>2006</t>
  </si>
  <si>
    <t>2007</t>
  </si>
  <si>
    <t>2008</t>
  </si>
  <si>
    <t>2009</t>
  </si>
  <si>
    <t>2010</t>
  </si>
  <si>
    <r>
      <t>2015</t>
    </r>
    <r>
      <rPr>
        <vertAlign val="superscript"/>
        <sz val="10"/>
        <rFont val="Arial Narrow"/>
        <family val="2"/>
      </rPr>
      <t>(1)</t>
    </r>
  </si>
  <si>
    <r>
      <t>2016</t>
    </r>
    <r>
      <rPr>
        <vertAlign val="superscript"/>
        <sz val="10"/>
        <rFont val="Arial Narrow"/>
        <family val="2"/>
      </rPr>
      <t>(1)</t>
    </r>
  </si>
  <si>
    <r>
      <t>2017</t>
    </r>
    <r>
      <rPr>
        <vertAlign val="superscript"/>
        <sz val="10"/>
        <rFont val="Arial Narrow"/>
        <family val="2"/>
      </rPr>
      <t>(1)</t>
    </r>
  </si>
  <si>
    <r>
      <t>2018</t>
    </r>
    <r>
      <rPr>
        <vertAlign val="superscript"/>
        <sz val="10"/>
        <rFont val="Arial Narrow"/>
        <family val="2"/>
      </rPr>
      <t>(1)</t>
    </r>
  </si>
  <si>
    <r>
      <t>2019</t>
    </r>
    <r>
      <rPr>
        <vertAlign val="superscript"/>
        <sz val="10"/>
        <rFont val="Arial Narrow"/>
        <family val="2"/>
      </rPr>
      <t>(1)</t>
    </r>
  </si>
  <si>
    <r>
      <t>2020</t>
    </r>
    <r>
      <rPr>
        <vertAlign val="superscript"/>
        <sz val="10"/>
        <rFont val="Arial Narrow"/>
        <family val="2"/>
      </rPr>
      <t>(1)</t>
    </r>
  </si>
  <si>
    <r>
      <t>2021</t>
    </r>
    <r>
      <rPr>
        <vertAlign val="superscript"/>
        <sz val="10"/>
        <rFont val="Arial Narrow"/>
        <family val="2"/>
      </rPr>
      <t>(1)</t>
    </r>
  </si>
  <si>
    <r>
      <rPr>
        <vertAlign val="superscript"/>
        <sz val="10"/>
        <rFont val="Arial Narrow"/>
        <family val="2"/>
      </rPr>
      <t>(1)</t>
    </r>
    <r>
      <rPr>
        <sz val="10"/>
        <rFont val="Arial Narrow"/>
        <family val="2"/>
      </rPr>
      <t>The Rickenbacker Causeway revised the principal and interest  for fiscal years 2015-2023.</t>
    </r>
  </si>
  <si>
    <t>Pledged revenues:  Payable from the net revenue of the Causeways.</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</si>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</sst>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7" x14ac:knownFonts="1">
    <font>
      <sz val="11"/>
      <color theme="1"/>
      <name val="Aptos Narrow"/>
      <family val="2"/>
      <scheme val="minor"/>
    </font>
    <font>
      <sz val="11"/>
      <color theme="1"/>
      <name val="Aptos Narrow"/>
      <family val="2"/>
      <scheme val="minor"/>
    </font>
    <font>
      <sz val="10"/>
      <name val="Arial"/>
      <family val="2"/>
    </font>
    <font>
      <b/>
      <sz val="10"/>
      <name val="Arial Narrow"/>
      <family val="2"/>
    </font>
    <font>
      <sz val="10"/>
      <name val="Arial Narrow"/>
      <family val="2"/>
    </font>
    <font>
      <b/>
      <sz val="14"/>
      <name val="Arial Narrow"/>
      <family val="2"/>
    </font>
    <font>
      <b/>
      <sz val="12"/>
      <name val="Arial Narrow"/>
      <family val="2"/>
    </font>
    <font>
      <i/>
      <sz val="10"/>
      <name val="Arial Narrow"/>
      <family val="2"/>
    </font>
    <font>
      <vertAlign val="superscript"/>
      <sz val="10"/>
      <name val="Arial Narrow"/>
      <family val="2"/>
    </font>
    <font>
      <b/>
      <vertAlign val="superscript"/>
      <sz val="10"/>
      <name val="Arial Narrow"/>
      <family val="2"/>
    </font>
    <font>
      <sz val="10"/>
      <color rgb="FFFF0000"/>
      <name val="Arial Narrow"/>
      <family val="2"/>
    </font>
    <font>
      <b/>
      <sz val="8"/>
      <color indexed="81"/>
      <name val="Tahoma"/>
      <family val="2"/>
    </font>
    <font>
      <sz val="8"/>
      <color indexed="81"/>
      <name val="Tahoma"/>
      <family val="2"/>
    </font>
    <font>
      <b/>
      <sz val="9"/>
      <color indexed="81"/>
      <name val="Tahoma"/>
      <family val="2"/>
    </font>
    <font>
      <sz val="9"/>
      <color indexed="81"/>
      <name val="Tahoma"/>
      <family val="2"/>
    </font>
    <font>
      <u/>
      <sz val="8"/>
      <color indexed="81"/>
      <name val="Tahoma"/>
      <family val="2"/>
    </font>
    <font>
      <sz val="8"/>
      <name val="Aptos Narrow"/>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50">
    <xf numFmtId="0" fontId="0" fillId="0" borderId="0" xfId="0"/>
    <xf numFmtId="0" fontId="3" fillId="0" borderId="0" xfId="3" applyFont="1" applyAlignment="1">
      <alignment horizontal="centerContinuous"/>
    </xf>
    <xf numFmtId="0" fontId="4" fillId="0" borderId="0" xfId="3" applyFont="1"/>
    <xf numFmtId="0" fontId="5" fillId="0" borderId="0" xfId="3" applyFont="1" applyAlignment="1">
      <alignment horizontal="centerContinuous"/>
    </xf>
    <xf numFmtId="0" fontId="4" fillId="0" borderId="0" xfId="3" applyFont="1" applyAlignment="1">
      <alignment horizontal="centerContinuous"/>
    </xf>
    <xf numFmtId="0" fontId="6" fillId="0" borderId="0" xfId="3" applyFont="1" applyAlignment="1">
      <alignment horizontal="centerContinuous"/>
    </xf>
    <xf numFmtId="0" fontId="7" fillId="0" borderId="0" xfId="3" applyFont="1" applyAlignment="1">
      <alignment horizontal="centerContinuous"/>
    </xf>
    <xf numFmtId="0" fontId="3" fillId="0" borderId="0" xfId="3" applyFont="1"/>
    <xf numFmtId="0" fontId="3" fillId="0" borderId="1" xfId="3" applyFont="1" applyBorder="1" applyAlignment="1">
      <alignment horizontal="centerContinuous"/>
    </xf>
    <xf numFmtId="0" fontId="4" fillId="0" borderId="1" xfId="3" applyFont="1" applyBorder="1" applyAlignment="1">
      <alignment horizontal="centerContinuous"/>
    </xf>
    <xf numFmtId="0" fontId="3" fillId="0" borderId="1" xfId="3" applyFont="1" applyBorder="1" applyAlignment="1">
      <alignment horizontal="center" wrapText="1"/>
    </xf>
    <xf numFmtId="41" fontId="4" fillId="0" borderId="0" xfId="4" quotePrefix="1" applyNumberFormat="1" applyFont="1" applyFill="1" applyBorder="1"/>
    <xf numFmtId="42" fontId="4" fillId="0" borderId="0" xfId="4" applyNumberFormat="1" applyFont="1" applyFill="1" applyBorder="1"/>
    <xf numFmtId="43" fontId="4" fillId="0" borderId="0" xfId="4" applyFont="1" applyFill="1" applyBorder="1"/>
    <xf numFmtId="164" fontId="4" fillId="0" borderId="0" xfId="4" applyNumberFormat="1" applyFont="1" applyFill="1" applyBorder="1"/>
    <xf numFmtId="41" fontId="4" fillId="0" borderId="0" xfId="3" applyNumberFormat="1" applyFont="1"/>
    <xf numFmtId="42" fontId="4" fillId="0" borderId="0" xfId="3" applyNumberFormat="1" applyFont="1"/>
    <xf numFmtId="165" fontId="4" fillId="0" borderId="0" xfId="5" applyNumberFormat="1" applyFont="1" applyFill="1" applyBorder="1"/>
    <xf numFmtId="41" fontId="4" fillId="0" borderId="0" xfId="4" quotePrefix="1" applyNumberFormat="1" applyFont="1" applyFill="1" applyBorder="1" applyAlignment="1">
      <alignment horizontal="center"/>
    </xf>
    <xf numFmtId="42" fontId="4" fillId="0" borderId="0" xfId="6" applyNumberFormat="1" applyFont="1" applyFill="1"/>
    <xf numFmtId="5" fontId="4" fillId="0" borderId="0" xfId="4" applyNumberFormat="1" applyFont="1" applyFill="1" applyBorder="1"/>
    <xf numFmtId="165" fontId="4" fillId="0" borderId="0" xfId="4" applyNumberFormat="1" applyFont="1" applyFill="1" applyBorder="1"/>
    <xf numFmtId="165" fontId="4" fillId="0" borderId="0" xfId="2" applyNumberFormat="1" applyFont="1" applyFill="1" applyBorder="1"/>
    <xf numFmtId="44" fontId="4" fillId="0" borderId="0" xfId="2" applyFont="1"/>
    <xf numFmtId="164" fontId="4" fillId="0" borderId="0" xfId="1" applyNumberFormat="1" applyFont="1"/>
    <xf numFmtId="41" fontId="4" fillId="0" borderId="0" xfId="5" applyNumberFormat="1" applyFont="1" applyFill="1" applyBorder="1"/>
    <xf numFmtId="41" fontId="4" fillId="0" borderId="0" xfId="4" applyNumberFormat="1" applyFont="1" applyFill="1" applyBorder="1"/>
    <xf numFmtId="37" fontId="4" fillId="0" borderId="0" xfId="3" applyNumberFormat="1" applyFont="1" applyAlignment="1">
      <alignment horizontal="center"/>
    </xf>
    <xf numFmtId="0" fontId="5" fillId="0" borderId="0" xfId="3" applyFont="1"/>
    <xf numFmtId="0" fontId="6" fillId="0" borderId="0" xfId="3" applyFont="1"/>
    <xf numFmtId="0" fontId="7" fillId="0" borderId="0" xfId="3" applyFont="1"/>
    <xf numFmtId="0" fontId="4" fillId="0" borderId="0" xfId="4" quotePrefix="1" applyNumberFormat="1" applyFont="1" applyFill="1" applyBorder="1" applyAlignment="1">
      <alignment horizontal="center"/>
    </xf>
    <xf numFmtId="3" fontId="4" fillId="0" borderId="0" xfId="3" applyNumberFormat="1" applyFont="1"/>
    <xf numFmtId="3" fontId="4" fillId="0" borderId="0" xfId="4" applyNumberFormat="1" applyFont="1" applyFill="1" applyBorder="1"/>
    <xf numFmtId="165" fontId="4" fillId="0" borderId="0" xfId="5" applyNumberFormat="1" applyFont="1" applyFill="1" applyBorder="1" applyAlignment="1">
      <alignment horizontal="center"/>
    </xf>
    <xf numFmtId="165" fontId="4" fillId="0" borderId="0" xfId="2" applyNumberFormat="1" applyFont="1" applyFill="1" applyBorder="1" applyAlignment="1">
      <alignment horizontal="center"/>
    </xf>
    <xf numFmtId="0" fontId="10" fillId="0" borderId="0" xfId="3" applyFont="1"/>
    <xf numFmtId="165" fontId="4" fillId="0" borderId="0" xfId="2" applyNumberFormat="1" applyFont="1" applyFill="1"/>
    <xf numFmtId="164" fontId="4" fillId="0" borderId="0" xfId="1" applyNumberFormat="1" applyFont="1" applyFill="1"/>
    <xf numFmtId="43" fontId="4" fillId="0" borderId="0" xfId="4" applyFont="1" applyFill="1" applyBorder="1" applyAlignment="1">
      <alignment horizontal="right"/>
    </xf>
    <xf numFmtId="42" fontId="4" fillId="0" borderId="0" xfId="5" applyNumberFormat="1" applyFont="1" applyFill="1" applyBorder="1"/>
    <xf numFmtId="38" fontId="4" fillId="0" borderId="0" xfId="3" applyNumberFormat="1" applyFont="1"/>
    <xf numFmtId="165" fontId="4" fillId="0" borderId="0" xfId="2" applyNumberFormat="1" applyFont="1"/>
    <xf numFmtId="43" fontId="4" fillId="0" borderId="0" xfId="1" applyFont="1"/>
    <xf numFmtId="43" fontId="4" fillId="0" borderId="0" xfId="3" applyNumberFormat="1" applyFont="1"/>
    <xf numFmtId="0" fontId="4" fillId="0" borderId="0" xfId="3" applyFont="1" applyAlignment="1">
      <alignment horizontal="center"/>
    </xf>
    <xf numFmtId="4" fontId="4" fillId="0" borderId="0" xfId="3" applyNumberFormat="1" applyFont="1"/>
    <xf numFmtId="41" fontId="4" fillId="0" borderId="0" xfId="5" applyNumberFormat="1" applyFont="1" applyFill="1" applyBorder="1" applyAlignment="1">
      <alignment horizontal="center"/>
    </xf>
    <xf numFmtId="0" fontId="5" fillId="0" borderId="0" xfId="3" applyFont="1" applyAlignment="1">
      <alignment horizontal="center"/>
    </xf>
    <xf numFmtId="0" fontId="4" fillId="0" borderId="0" xfId="3" applyFont="1" applyAlignment="1">
      <alignment horizontal="left" wrapText="1"/>
    </xf>
  </cellXfs>
  <cellStyles count="7">
    <cellStyle name="Comma" xfId="1" builtinId="3"/>
    <cellStyle name="Comma 2 2" xfId="6" xr:uid="{95424BE8-B1D1-4F75-80DC-1B18C928AD73}"/>
    <cellStyle name="Comma 3" xfId="4" xr:uid="{87F325E2-4D3C-4720-A24C-F30CD7FD5297}"/>
    <cellStyle name="Currency" xfId="2" builtinId="4"/>
    <cellStyle name="Currency 3" xfId="5" xr:uid="{F2199C65-1F00-43ED-9C3D-F1BCF65E70C4}"/>
    <cellStyle name="Normal" xfId="0" builtinId="0"/>
    <cellStyle name="Normal 2" xfId="3" xr:uid="{7B152CFE-82EB-4F69-B698-6F39BD498F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iamidadecounty.sharepoint.com/sites/FIN/CD/AR/Shared%20Documents/Financial%20Reporting/ACFR2024/STATS/Debt%20Capacity/FY24%20Pledged%20Revenue%20Support%20-%20Prepared%20by%20DD.xlsx" TargetMode="External"/><Relationship Id="rId1" Type="http://schemas.openxmlformats.org/officeDocument/2006/relationships/externalLinkPath" Target="/sites/FIN/CD/AR/Shared%20Documents/Financial%20Reporting/ACFR2024/STATS/Debt%20Capacity/FY24%20Pledged%20Revenue%20Support%20-%20Prepared%20by%20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f. Sports Franchise"/>
      <sheetName val="Prof. Sports Fran - Debt Servic"/>
      <sheetName val="Courthouse Center &amp; Juvenile Co"/>
      <sheetName val="Courthouse - Debt Service"/>
      <sheetName val="StormWater 2024"/>
      <sheetName val="Public Service Tax"/>
      <sheetName val="Storm Water - Debt Service"/>
      <sheetName val="Convention Development Tax"/>
      <sheetName val="AFR_TREE"/>
      <sheetName val="Convention Dev Tax - Debt Srvcs"/>
      <sheetName val="Transit System Sales SurTax "/>
      <sheetName val="Transit - Debt Service"/>
      <sheetName val="Aviation 2024"/>
      <sheetName val="PHT 2024"/>
      <sheetName val="Solid Waste 2024"/>
      <sheetName val="Seaport 2024"/>
      <sheetName val="Water &amp; Sewer 2024"/>
      <sheetName val="Rickenbacker 2024"/>
    </sheetNames>
    <sheetDataSet>
      <sheetData sheetId="0"/>
      <sheetData sheetId="1"/>
      <sheetData sheetId="2"/>
      <sheetData sheetId="3"/>
      <sheetData sheetId="4"/>
      <sheetData sheetId="5"/>
      <sheetData sheetId="6"/>
      <sheetData sheetId="7"/>
      <sheetData sheetId="8"/>
      <sheetData sheetId="9"/>
      <sheetData sheetId="10">
        <row r="10">
          <cell r="P10">
            <v>43040</v>
          </cell>
        </row>
        <row r="11">
          <cell r="P11">
            <v>86428</v>
          </cell>
        </row>
        <row r="25">
          <cell r="O25">
            <v>326612.81400000001</v>
          </cell>
        </row>
      </sheetData>
      <sheetData sheetId="11"/>
      <sheetData sheetId="12"/>
      <sheetData sheetId="13">
        <row r="265">
          <cell r="C265">
            <v>3076748</v>
          </cell>
          <cell r="D265">
            <v>2891571</v>
          </cell>
          <cell r="F265">
            <v>12040</v>
          </cell>
          <cell r="G265">
            <v>10764</v>
          </cell>
        </row>
      </sheetData>
      <sheetData sheetId="14">
        <row r="337">
          <cell r="C337">
            <v>343930</v>
          </cell>
          <cell r="D337">
            <v>304463</v>
          </cell>
        </row>
      </sheetData>
      <sheetData sheetId="15">
        <row r="24">
          <cell r="C24">
            <v>300458</v>
          </cell>
          <cell r="D24">
            <v>152293</v>
          </cell>
          <cell r="E24">
            <v>148165</v>
          </cell>
          <cell r="F24">
            <v>5000</v>
          </cell>
          <cell r="G24">
            <v>76300</v>
          </cell>
          <cell r="H24">
            <v>1.8224477244772448</v>
          </cell>
        </row>
      </sheetData>
      <sheetData sheetId="16">
        <row r="377">
          <cell r="C377">
            <v>1027932</v>
          </cell>
          <cell r="D377">
            <v>607897</v>
          </cell>
          <cell r="F377">
            <v>93735</v>
          </cell>
          <cell r="G377">
            <v>152214</v>
          </cell>
        </row>
      </sheetData>
      <sheetData sheetId="17">
        <row r="446">
          <cell r="C446">
            <v>12250</v>
          </cell>
          <cell r="D446">
            <v>5701</v>
          </cell>
          <cell r="F446">
            <v>740</v>
          </cell>
          <cell r="G446">
            <v>1319.5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C837-B52E-4BA1-ADEB-1A29981026AB}">
  <dimension ref="A1:I47"/>
  <sheetViews>
    <sheetView tabSelected="1" zoomScale="115" zoomScaleNormal="115" zoomScaleSheetLayoutView="115" workbookViewId="0">
      <selection activeCell="C51" sqref="C51"/>
    </sheetView>
  </sheetViews>
  <sheetFormatPr defaultColWidth="9.08984375" defaultRowHeight="13" x14ac:dyDescent="0.3"/>
  <cols>
    <col min="1" max="1" width="9.90625" style="2" customWidth="1"/>
    <col min="2" max="3" width="13.6328125" style="2" customWidth="1"/>
    <col min="4" max="4" width="18" style="2" bestFit="1" customWidth="1"/>
    <col min="5" max="7" width="13.6328125" style="2" customWidth="1"/>
    <col min="8" max="8" width="9.90625" style="2" bestFit="1" customWidth="1"/>
    <col min="9" max="9" width="9" style="2" bestFit="1" customWidth="1"/>
    <col min="10" max="11" width="9.08984375" style="2"/>
    <col min="12" max="12" width="9.90625" style="2" bestFit="1" customWidth="1"/>
    <col min="13" max="16384" width="9.08984375" style="2"/>
  </cols>
  <sheetData>
    <row r="1" spans="2:9" x14ac:dyDescent="0.3">
      <c r="B1" s="1" t="s">
        <v>0</v>
      </c>
      <c r="C1" s="1"/>
      <c r="D1" s="1"/>
      <c r="E1" s="1"/>
      <c r="F1" s="1"/>
      <c r="G1" s="1"/>
      <c r="H1" s="1"/>
      <c r="I1" s="7"/>
    </row>
    <row r="2" spans="2:9" ht="18" x14ac:dyDescent="0.4">
      <c r="B2" s="3"/>
      <c r="C2" s="3"/>
      <c r="D2" s="3"/>
      <c r="E2" s="3"/>
      <c r="F2" s="3"/>
      <c r="G2" s="3"/>
      <c r="H2" s="3"/>
      <c r="I2" s="28"/>
    </row>
    <row r="3" spans="2:9" ht="18" x14ac:dyDescent="0.4">
      <c r="B3" s="48" t="s">
        <v>1</v>
      </c>
      <c r="C3" s="48"/>
      <c r="D3" s="48"/>
      <c r="E3" s="48"/>
      <c r="F3" s="48"/>
      <c r="G3" s="48"/>
      <c r="H3" s="48"/>
      <c r="I3" s="4"/>
    </row>
    <row r="4" spans="2:9" ht="15.5" x14ac:dyDescent="0.35">
      <c r="B4" s="5" t="s">
        <v>2</v>
      </c>
      <c r="C4" s="5"/>
      <c r="D4" s="5"/>
      <c r="E4" s="5"/>
      <c r="F4" s="5"/>
      <c r="G4" s="5"/>
      <c r="H4" s="5"/>
      <c r="I4" s="29"/>
    </row>
    <row r="5" spans="2:9" x14ac:dyDescent="0.3">
      <c r="B5" s="4" t="s">
        <v>3</v>
      </c>
      <c r="C5" s="4"/>
      <c r="D5" s="4"/>
      <c r="E5" s="4"/>
      <c r="F5" s="4"/>
      <c r="G5" s="4"/>
      <c r="H5" s="4"/>
    </row>
    <row r="6" spans="2:9" x14ac:dyDescent="0.3">
      <c r="B6" s="6" t="s">
        <v>4</v>
      </c>
      <c r="C6" s="6"/>
      <c r="D6" s="6"/>
      <c r="E6" s="6"/>
      <c r="F6" s="6"/>
      <c r="G6" s="6"/>
      <c r="H6" s="6"/>
      <c r="I6" s="30"/>
    </row>
    <row r="8" spans="2:9" x14ac:dyDescent="0.3">
      <c r="E8" s="27"/>
    </row>
    <row r="9" spans="2:9" x14ac:dyDescent="0.3">
      <c r="B9" s="7" t="s">
        <v>39</v>
      </c>
    </row>
    <row r="10" spans="2:9" x14ac:dyDescent="0.3">
      <c r="F10" s="8" t="s">
        <v>5</v>
      </c>
      <c r="G10" s="9"/>
    </row>
    <row r="11" spans="2:9" ht="41" x14ac:dyDescent="0.3">
      <c r="B11" s="10" t="s">
        <v>6</v>
      </c>
      <c r="C11" s="10" t="s">
        <v>40</v>
      </c>
      <c r="D11" s="10" t="s">
        <v>41</v>
      </c>
      <c r="E11" s="10" t="s">
        <v>42</v>
      </c>
      <c r="F11" s="10" t="s">
        <v>9</v>
      </c>
      <c r="G11" s="10" t="s">
        <v>10</v>
      </c>
      <c r="H11" s="10" t="s">
        <v>43</v>
      </c>
    </row>
    <row r="12" spans="2:9" hidden="1" x14ac:dyDescent="0.3"/>
    <row r="13" spans="2:9" hidden="1" x14ac:dyDescent="0.3">
      <c r="B13" s="11" t="s">
        <v>12</v>
      </c>
      <c r="C13" s="12">
        <v>409184</v>
      </c>
      <c r="D13" s="12">
        <v>270516</v>
      </c>
      <c r="E13" s="12">
        <v>138668</v>
      </c>
      <c r="F13" s="12">
        <v>36660</v>
      </c>
      <c r="G13" s="12">
        <v>72071</v>
      </c>
      <c r="H13" s="13">
        <v>1.2753308624035464</v>
      </c>
      <c r="I13" s="16"/>
    </row>
    <row r="14" spans="2:9" hidden="1" x14ac:dyDescent="0.3">
      <c r="B14" s="11" t="s">
        <v>13</v>
      </c>
      <c r="C14" s="26">
        <v>432481</v>
      </c>
      <c r="D14" s="26">
        <v>279734</v>
      </c>
      <c r="E14" s="26">
        <v>152747</v>
      </c>
      <c r="F14" s="26">
        <v>45221</v>
      </c>
      <c r="G14" s="26">
        <v>69403</v>
      </c>
      <c r="H14" s="13">
        <v>1.332591778336125</v>
      </c>
      <c r="I14" s="16"/>
    </row>
    <row r="15" spans="2:9" hidden="1" x14ac:dyDescent="0.3">
      <c r="B15" s="11" t="s">
        <v>14</v>
      </c>
      <c r="C15" s="12">
        <v>426856</v>
      </c>
      <c r="D15" s="12">
        <v>257546</v>
      </c>
      <c r="E15" s="12">
        <v>169310</v>
      </c>
      <c r="F15" s="12">
        <v>45770</v>
      </c>
      <c r="G15" s="12">
        <v>76229</v>
      </c>
      <c r="H15" s="13">
        <v>1.3877982606414807</v>
      </c>
      <c r="I15" s="16"/>
    </row>
    <row r="16" spans="2:9" hidden="1" x14ac:dyDescent="0.3">
      <c r="B16" s="11" t="s">
        <v>15</v>
      </c>
      <c r="C16" s="17">
        <v>460632</v>
      </c>
      <c r="D16" s="17">
        <v>271791</v>
      </c>
      <c r="E16" s="17">
        <v>188841</v>
      </c>
      <c r="F16" s="17">
        <v>48065</v>
      </c>
      <c r="G16" s="17">
        <v>81531</v>
      </c>
      <c r="H16" s="13">
        <v>1.4571514552918301</v>
      </c>
      <c r="I16" s="16"/>
    </row>
    <row r="17" spans="2:9" hidden="1" x14ac:dyDescent="0.3">
      <c r="B17" s="11" t="s">
        <v>16</v>
      </c>
      <c r="C17" s="26">
        <v>465256</v>
      </c>
      <c r="D17" s="26">
        <v>286501</v>
      </c>
      <c r="E17" s="26">
        <v>178755</v>
      </c>
      <c r="F17" s="26">
        <v>50615</v>
      </c>
      <c r="G17" s="26">
        <v>78984</v>
      </c>
      <c r="H17" s="13">
        <v>1.3792930501006953</v>
      </c>
      <c r="I17" s="16"/>
    </row>
    <row r="18" spans="2:9" hidden="1" x14ac:dyDescent="0.3">
      <c r="B18" s="11" t="s">
        <v>17</v>
      </c>
      <c r="C18" s="17">
        <v>466146</v>
      </c>
      <c r="D18" s="17">
        <v>270198</v>
      </c>
      <c r="E18" s="17">
        <v>195948</v>
      </c>
      <c r="F18" s="17">
        <v>53335</v>
      </c>
      <c r="G18" s="17">
        <v>80439</v>
      </c>
      <c r="H18" s="13">
        <v>1.4647689386577363</v>
      </c>
      <c r="I18" s="16"/>
    </row>
    <row r="19" spans="2:9" hidden="1" x14ac:dyDescent="0.3">
      <c r="B19" s="18" t="s">
        <v>18</v>
      </c>
      <c r="C19" s="17">
        <v>739996</v>
      </c>
      <c r="D19" s="17">
        <v>373538</v>
      </c>
      <c r="E19" s="17">
        <v>366458</v>
      </c>
      <c r="F19" s="17">
        <v>59520</v>
      </c>
      <c r="G19" s="17">
        <v>169515</v>
      </c>
      <c r="H19" s="13">
        <v>1.6000087322898247</v>
      </c>
      <c r="I19" s="16"/>
    </row>
    <row r="20" spans="2:9" hidden="1" x14ac:dyDescent="0.3">
      <c r="B20" s="18" t="s">
        <v>19</v>
      </c>
      <c r="C20" s="19">
        <v>824886</v>
      </c>
      <c r="D20" s="19">
        <v>370290</v>
      </c>
      <c r="E20" s="19">
        <v>454596</v>
      </c>
      <c r="F20" s="19">
        <v>62995</v>
      </c>
      <c r="G20" s="19">
        <v>222213</v>
      </c>
      <c r="H20" s="13">
        <v>1.5939104092451826</v>
      </c>
      <c r="I20" s="16"/>
    </row>
    <row r="21" spans="2:9" hidden="1" x14ac:dyDescent="0.3">
      <c r="B21" s="18" t="s">
        <v>20</v>
      </c>
      <c r="C21" s="21">
        <v>868802</v>
      </c>
      <c r="D21" s="21">
        <v>384004</v>
      </c>
      <c r="E21" s="21">
        <v>484798</v>
      </c>
      <c r="F21" s="21">
        <v>67020</v>
      </c>
      <c r="G21" s="21">
        <v>255009</v>
      </c>
      <c r="H21" s="13">
        <f>+E21/(+F21+G21)</f>
        <v>1.5054482670815361</v>
      </c>
      <c r="I21" s="16"/>
    </row>
    <row r="22" spans="2:9" hidden="1" x14ac:dyDescent="0.3">
      <c r="B22" s="18" t="s">
        <v>21</v>
      </c>
      <c r="C22" s="22">
        <v>893574</v>
      </c>
      <c r="D22" s="22">
        <v>385969</v>
      </c>
      <c r="E22" s="22">
        <v>507605</v>
      </c>
      <c r="F22" s="22">
        <v>83920</v>
      </c>
      <c r="G22" s="22">
        <v>235882</v>
      </c>
      <c r="H22" s="13">
        <f t="shared" ref="H22:H32" si="0">+E22/(+F22+G22)</f>
        <v>1.5872477345357441</v>
      </c>
      <c r="I22" s="16"/>
    </row>
    <row r="23" spans="2:9" hidden="1" x14ac:dyDescent="0.3">
      <c r="B23" s="18" t="s">
        <v>22</v>
      </c>
      <c r="C23" s="14">
        <v>892846</v>
      </c>
      <c r="D23" s="15">
        <f>402831+17000</f>
        <v>419831</v>
      </c>
      <c r="E23" s="14">
        <f t="shared" ref="E23:E32" si="1">+C23-D23</f>
        <v>473015</v>
      </c>
      <c r="F23" s="14">
        <v>93435</v>
      </c>
      <c r="G23" s="14">
        <v>213593</v>
      </c>
      <c r="H23" s="13">
        <f t="shared" si="0"/>
        <v>1.5406249592871009</v>
      </c>
      <c r="I23" s="16"/>
    </row>
    <row r="24" spans="2:9" x14ac:dyDescent="0.3">
      <c r="B24" s="18" t="s">
        <v>23</v>
      </c>
      <c r="C24" s="14">
        <v>925548</v>
      </c>
      <c r="D24" s="15">
        <f>415554+25000</f>
        <v>440554</v>
      </c>
      <c r="E24" s="14">
        <f t="shared" si="1"/>
        <v>484994</v>
      </c>
      <c r="F24" s="14">
        <v>96630</v>
      </c>
      <c r="G24" s="14">
        <v>210756</v>
      </c>
      <c r="H24" s="13">
        <f t="shared" si="0"/>
        <v>1.5778012010956908</v>
      </c>
    </row>
    <row r="25" spans="2:9" x14ac:dyDescent="0.3">
      <c r="B25" s="18" t="s">
        <v>24</v>
      </c>
      <c r="C25" s="14">
        <v>913151</v>
      </c>
      <c r="D25" s="15">
        <f>429974+30000</f>
        <v>459974</v>
      </c>
      <c r="E25" s="14">
        <f t="shared" si="1"/>
        <v>453177</v>
      </c>
      <c r="F25" s="14">
        <v>118115</v>
      </c>
      <c r="G25" s="14">
        <v>181953</v>
      </c>
      <c r="H25" s="13">
        <f t="shared" si="0"/>
        <v>1.5102476771931697</v>
      </c>
    </row>
    <row r="26" spans="2:9" x14ac:dyDescent="0.3">
      <c r="B26" s="18" t="s">
        <v>25</v>
      </c>
      <c r="C26" s="14">
        <v>931800</v>
      </c>
      <c r="D26" s="15">
        <f>454871+20000</f>
        <v>474871</v>
      </c>
      <c r="E26" s="14">
        <f t="shared" si="1"/>
        <v>456929</v>
      </c>
      <c r="F26" s="14">
        <v>126190</v>
      </c>
      <c r="G26" s="14">
        <v>175136</v>
      </c>
      <c r="H26" s="13">
        <f t="shared" si="0"/>
        <v>1.5163942042837326</v>
      </c>
    </row>
    <row r="27" spans="2:9" x14ac:dyDescent="0.3">
      <c r="B27" s="18" t="s">
        <v>26</v>
      </c>
      <c r="C27" s="14">
        <v>947457</v>
      </c>
      <c r="D27" s="15">
        <f>480910+15000</f>
        <v>495910</v>
      </c>
      <c r="E27" s="14">
        <f t="shared" si="1"/>
        <v>451547</v>
      </c>
      <c r="F27" s="14">
        <v>135145</v>
      </c>
      <c r="G27" s="14">
        <v>169795</v>
      </c>
      <c r="H27" s="13">
        <f t="shared" si="0"/>
        <v>1.4807732668721716</v>
      </c>
    </row>
    <row r="28" spans="2:9" x14ac:dyDescent="0.3">
      <c r="B28" s="18" t="s">
        <v>27</v>
      </c>
      <c r="C28" s="14">
        <v>721677</v>
      </c>
      <c r="D28" s="15">
        <f>452022+15000</f>
        <v>467022</v>
      </c>
      <c r="E28" s="14">
        <f t="shared" si="1"/>
        <v>254655</v>
      </c>
      <c r="F28" s="14">
        <v>67654</v>
      </c>
      <c r="G28" s="14">
        <v>106948</v>
      </c>
      <c r="H28" s="13">
        <f t="shared" si="0"/>
        <v>1.4584884480131957</v>
      </c>
    </row>
    <row r="29" spans="2:9" x14ac:dyDescent="0.3">
      <c r="B29" s="18" t="s">
        <v>28</v>
      </c>
      <c r="C29" s="14">
        <v>775605</v>
      </c>
      <c r="D29" s="15">
        <f>471836+15000</f>
        <v>486836</v>
      </c>
      <c r="E29" s="14">
        <f t="shared" si="1"/>
        <v>288769</v>
      </c>
      <c r="F29" s="14">
        <v>46420</v>
      </c>
      <c r="G29" s="14">
        <v>98688</v>
      </c>
      <c r="H29" s="13">
        <f t="shared" si="0"/>
        <v>1.9900281169887257</v>
      </c>
    </row>
    <row r="30" spans="2:9" x14ac:dyDescent="0.3">
      <c r="B30" s="18" t="s">
        <v>29</v>
      </c>
      <c r="C30" s="14">
        <v>952706</v>
      </c>
      <c r="D30" s="15">
        <f>514331+15000</f>
        <v>529331</v>
      </c>
      <c r="E30" s="14">
        <f t="shared" si="1"/>
        <v>423375</v>
      </c>
      <c r="F30" s="25">
        <v>84310.77</v>
      </c>
      <c r="G30" s="25">
        <v>146022.35</v>
      </c>
      <c r="H30" s="13">
        <f t="shared" si="0"/>
        <v>1.8380986633620038</v>
      </c>
    </row>
    <row r="31" spans="2:9" ht="15.5" x14ac:dyDescent="0.35">
      <c r="B31" s="31" t="s">
        <v>38</v>
      </c>
      <c r="C31" s="14">
        <v>1154803</v>
      </c>
      <c r="D31" s="15">
        <f>547863+20000</f>
        <v>567863</v>
      </c>
      <c r="E31" s="14">
        <f t="shared" si="1"/>
        <v>586940</v>
      </c>
      <c r="F31" s="25">
        <v>115871.16</v>
      </c>
      <c r="G31" s="25">
        <v>154137.66</v>
      </c>
      <c r="H31" s="13">
        <f t="shared" si="0"/>
        <v>2.1737808416776905</v>
      </c>
      <c r="I31"/>
    </row>
    <row r="32" spans="2:9" ht="14.5" x14ac:dyDescent="0.35">
      <c r="B32" s="18" t="s">
        <v>31</v>
      </c>
      <c r="C32" s="14">
        <v>1114966</v>
      </c>
      <c r="D32" s="15">
        <f>604572+30000</f>
        <v>634572</v>
      </c>
      <c r="E32" s="14">
        <f t="shared" si="1"/>
        <v>480394</v>
      </c>
      <c r="F32" s="25">
        <v>121434</v>
      </c>
      <c r="G32" s="25">
        <v>137886</v>
      </c>
      <c r="H32" s="13">
        <f t="shared" si="0"/>
        <v>1.8525142680857627</v>
      </c>
      <c r="I32"/>
    </row>
    <row r="33" spans="1:9" ht="14.5" x14ac:dyDescent="0.35">
      <c r="B33" s="18" t="s">
        <v>79</v>
      </c>
      <c r="C33" s="14"/>
      <c r="D33" s="15"/>
      <c r="E33" s="14"/>
      <c r="F33" s="25"/>
      <c r="G33" s="25"/>
      <c r="H33" s="13"/>
      <c r="I33"/>
    </row>
    <row r="34" spans="1:9" ht="14.5" x14ac:dyDescent="0.35">
      <c r="B34" s="18"/>
      <c r="C34" s="14"/>
      <c r="D34" s="15"/>
      <c r="E34" s="14"/>
      <c r="F34" s="25"/>
      <c r="G34" s="25"/>
      <c r="H34" s="13"/>
      <c r="I34"/>
    </row>
    <row r="35" spans="1:9" ht="30" customHeight="1" x14ac:dyDescent="0.35">
      <c r="B35" s="49" t="s">
        <v>44</v>
      </c>
      <c r="C35" s="49"/>
      <c r="D35" s="49"/>
      <c r="E35" s="49"/>
      <c r="F35" s="49"/>
      <c r="G35" s="49"/>
      <c r="H35" s="49"/>
      <c r="I35"/>
    </row>
    <row r="36" spans="1:9" ht="30" customHeight="1" x14ac:dyDescent="0.3">
      <c r="B36" s="49" t="s">
        <v>45</v>
      </c>
      <c r="C36" s="49"/>
      <c r="D36" s="49"/>
      <c r="E36" s="49"/>
      <c r="F36" s="49"/>
      <c r="G36" s="49"/>
      <c r="H36" s="49"/>
    </row>
    <row r="38" spans="1:9" x14ac:dyDescent="0.3">
      <c r="B38" s="2" t="s">
        <v>46</v>
      </c>
    </row>
    <row r="39" spans="1:9" x14ac:dyDescent="0.3">
      <c r="B39" s="2" t="s">
        <v>47</v>
      </c>
    </row>
    <row r="40" spans="1:9" x14ac:dyDescent="0.3">
      <c r="B40" s="2" t="s">
        <v>48</v>
      </c>
    </row>
    <row r="42" spans="1:9" x14ac:dyDescent="0.3">
      <c r="B42" s="2" t="s">
        <v>32</v>
      </c>
    </row>
    <row r="43" spans="1:9" x14ac:dyDescent="0.3">
      <c r="B43" s="2" t="s">
        <v>33</v>
      </c>
    </row>
    <row r="44" spans="1:9" x14ac:dyDescent="0.3">
      <c r="B44" s="2" t="s">
        <v>34</v>
      </c>
    </row>
    <row r="45" spans="1:9" x14ac:dyDescent="0.3">
      <c r="B45" s="2" t="s">
        <v>35</v>
      </c>
    </row>
    <row r="46" spans="1:9" x14ac:dyDescent="0.3">
      <c r="A46" s="26"/>
    </row>
    <row r="47" spans="1:9" x14ac:dyDescent="0.3">
      <c r="D47" s="27"/>
    </row>
  </sheetData>
  <mergeCells count="3">
    <mergeCell ref="B3:H3"/>
    <mergeCell ref="B35:H35"/>
    <mergeCell ref="B36:H36"/>
  </mergeCells>
  <printOptions horizontalCentered="1"/>
  <pageMargins left="0.75" right="0.75" top="0.5" bottom="0.75" header="0.5" footer="0.5"/>
  <pageSetup scale="81" firstPageNumber="249" fitToWidth="0" fitToHeight="7" orientation="portrait" useFirstPageNumber="1" r:id="rId1"/>
  <headerFooter alignWithMargins="0">
    <oddFooter>&amp;C&amp;"Arial Narrow,Regular"&amp;P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924B-95B7-4D2F-8924-B64EC596A425}">
  <dimension ref="B1:M40"/>
  <sheetViews>
    <sheetView zoomScale="115" zoomScaleNormal="115" zoomScaleSheetLayoutView="115" workbookViewId="0">
      <selection activeCell="D42" sqref="D42"/>
    </sheetView>
  </sheetViews>
  <sheetFormatPr defaultColWidth="9.08984375" defaultRowHeight="14.5" x14ac:dyDescent="0.35"/>
  <cols>
    <col min="1" max="1" width="9.90625" style="2" customWidth="1"/>
    <col min="2" max="3" width="13.6328125" style="2" customWidth="1"/>
    <col min="4" max="4" width="18" style="2" bestFit="1" customWidth="1"/>
    <col min="5" max="7" width="13.6328125" style="2" customWidth="1"/>
    <col min="8" max="8" width="9.90625" style="2" bestFit="1" customWidth="1"/>
    <col min="9" max="9" width="9" bestFit="1" customWidth="1"/>
    <col min="10" max="11" width="9.08984375" style="2"/>
    <col min="12" max="12" width="9.90625" style="2" bestFit="1" customWidth="1"/>
    <col min="13" max="16384" width="9.08984375" style="2"/>
  </cols>
  <sheetData>
    <row r="1" spans="2:8" x14ac:dyDescent="0.35">
      <c r="B1" s="1" t="s">
        <v>0</v>
      </c>
      <c r="C1" s="1"/>
      <c r="D1" s="1"/>
      <c r="E1" s="1"/>
      <c r="F1" s="1"/>
      <c r="G1" s="1"/>
      <c r="H1" s="1"/>
    </row>
    <row r="2" spans="2:8" ht="18" x14ac:dyDescent="0.4">
      <c r="B2" s="3"/>
      <c r="C2" s="3"/>
      <c r="D2" s="3"/>
      <c r="E2" s="3"/>
      <c r="F2" s="3"/>
      <c r="G2" s="3"/>
      <c r="H2" s="3"/>
    </row>
    <row r="3" spans="2:8" ht="18" x14ac:dyDescent="0.4">
      <c r="B3" s="48" t="s">
        <v>1</v>
      </c>
      <c r="C3" s="48"/>
      <c r="D3" s="48"/>
      <c r="E3" s="48"/>
      <c r="F3" s="48"/>
      <c r="G3" s="48"/>
      <c r="H3" s="48"/>
    </row>
    <row r="4" spans="2:8" ht="15.5" x14ac:dyDescent="0.35">
      <c r="B4" s="5" t="s">
        <v>2</v>
      </c>
      <c r="C4" s="5"/>
      <c r="D4" s="5"/>
      <c r="E4" s="5"/>
      <c r="F4" s="5"/>
      <c r="G4" s="5"/>
      <c r="H4" s="5"/>
    </row>
    <row r="5" spans="2:8" x14ac:dyDescent="0.35">
      <c r="B5" s="4" t="s">
        <v>3</v>
      </c>
      <c r="C5" s="4"/>
      <c r="D5" s="4"/>
      <c r="E5" s="4"/>
      <c r="F5" s="4"/>
      <c r="G5" s="4"/>
      <c r="H5" s="4"/>
    </row>
    <row r="6" spans="2:8" x14ac:dyDescent="0.35">
      <c r="B6" s="6" t="s">
        <v>4</v>
      </c>
      <c r="C6" s="6"/>
      <c r="D6" s="6"/>
      <c r="E6" s="6"/>
      <c r="F6" s="6"/>
      <c r="G6" s="6"/>
      <c r="H6" s="6"/>
    </row>
    <row r="7" spans="2:8" x14ac:dyDescent="0.35">
      <c r="B7" s="6"/>
      <c r="C7" s="6"/>
      <c r="D7" s="6"/>
      <c r="E7" s="6"/>
      <c r="F7" s="6"/>
      <c r="G7" s="6"/>
      <c r="H7" s="6"/>
    </row>
    <row r="8" spans="2:8" x14ac:dyDescent="0.35">
      <c r="B8" s="6"/>
      <c r="C8" s="6"/>
      <c r="D8" s="6"/>
      <c r="E8" s="6"/>
      <c r="F8" s="6"/>
      <c r="G8" s="6"/>
      <c r="H8" s="6"/>
    </row>
    <row r="9" spans="2:8" x14ac:dyDescent="0.35">
      <c r="B9" s="7" t="s">
        <v>56</v>
      </c>
    </row>
    <row r="10" spans="2:8" x14ac:dyDescent="0.35">
      <c r="F10" s="8" t="s">
        <v>5</v>
      </c>
      <c r="G10" s="9"/>
    </row>
    <row r="11" spans="2:8" ht="26.5" x14ac:dyDescent="0.35">
      <c r="B11" s="10" t="s">
        <v>6</v>
      </c>
      <c r="C11" s="10" t="s">
        <v>40</v>
      </c>
      <c r="D11" s="10" t="s">
        <v>7</v>
      </c>
      <c r="E11" s="10" t="s">
        <v>8</v>
      </c>
      <c r="F11" s="10" t="s">
        <v>9</v>
      </c>
      <c r="G11" s="10" t="s">
        <v>10</v>
      </c>
      <c r="H11" s="10" t="s">
        <v>11</v>
      </c>
    </row>
    <row r="12" spans="2:8" hidden="1" x14ac:dyDescent="0.35"/>
    <row r="13" spans="2:8" hidden="1" x14ac:dyDescent="0.35">
      <c r="B13" s="11" t="s">
        <v>12</v>
      </c>
      <c r="C13" s="17">
        <v>170032</v>
      </c>
      <c r="D13" s="17">
        <v>137306</v>
      </c>
      <c r="E13" s="17">
        <v>32726</v>
      </c>
      <c r="F13" s="12">
        <v>0</v>
      </c>
      <c r="G13" s="12">
        <v>0</v>
      </c>
      <c r="H13" s="39" t="s">
        <v>37</v>
      </c>
    </row>
    <row r="14" spans="2:8" hidden="1" x14ac:dyDescent="0.35">
      <c r="B14" s="11" t="s">
        <v>13</v>
      </c>
      <c r="C14" s="16">
        <v>168852</v>
      </c>
      <c r="D14" s="16">
        <v>135321</v>
      </c>
      <c r="E14" s="16">
        <v>33531</v>
      </c>
      <c r="F14" s="40">
        <v>5855</v>
      </c>
      <c r="G14" s="40">
        <v>5352</v>
      </c>
      <c r="H14" s="13">
        <v>2.9919693048987241</v>
      </c>
    </row>
    <row r="15" spans="2:8" hidden="1" x14ac:dyDescent="0.35">
      <c r="B15" s="11" t="s">
        <v>14</v>
      </c>
      <c r="C15" s="16">
        <v>183343</v>
      </c>
      <c r="D15" s="16">
        <v>148439</v>
      </c>
      <c r="E15" s="16">
        <v>34904</v>
      </c>
      <c r="F15" s="12">
        <v>7655</v>
      </c>
      <c r="G15" s="12">
        <v>8264</v>
      </c>
      <c r="H15" s="13">
        <v>2.1926000376908097</v>
      </c>
    </row>
    <row r="16" spans="2:8" hidden="1" x14ac:dyDescent="0.35">
      <c r="B16" s="11" t="s">
        <v>15</v>
      </c>
      <c r="C16" s="41">
        <v>196987</v>
      </c>
      <c r="D16" s="41">
        <v>171142</v>
      </c>
      <c r="E16" s="41">
        <v>25845</v>
      </c>
      <c r="F16" s="14">
        <v>8435</v>
      </c>
      <c r="G16" s="14">
        <v>7497</v>
      </c>
      <c r="H16" s="13">
        <v>1.6222068792367561</v>
      </c>
    </row>
    <row r="17" spans="2:13" hidden="1" x14ac:dyDescent="0.35">
      <c r="B17" s="11" t="s">
        <v>16</v>
      </c>
      <c r="C17" s="17">
        <v>191703</v>
      </c>
      <c r="D17" s="17">
        <v>161078</v>
      </c>
      <c r="E17" s="17">
        <v>30625</v>
      </c>
      <c r="F17" s="16">
        <v>8795</v>
      </c>
      <c r="G17" s="17">
        <v>8345</v>
      </c>
      <c r="H17" s="13">
        <v>1.7867561260210034</v>
      </c>
    </row>
    <row r="18" spans="2:13" hidden="1" x14ac:dyDescent="0.35">
      <c r="B18" s="11" t="s">
        <v>17</v>
      </c>
      <c r="C18" s="17">
        <v>196554</v>
      </c>
      <c r="D18" s="17">
        <v>183324</v>
      </c>
      <c r="E18" s="17">
        <v>13230</v>
      </c>
      <c r="F18" s="17">
        <v>9190</v>
      </c>
      <c r="G18" s="17">
        <v>8797</v>
      </c>
      <c r="H18" s="13">
        <v>0.73553121699004842</v>
      </c>
    </row>
    <row r="19" spans="2:13" hidden="1" x14ac:dyDescent="0.35">
      <c r="B19" s="18" t="s">
        <v>18</v>
      </c>
      <c r="C19" s="17">
        <v>266944</v>
      </c>
      <c r="D19" s="17">
        <v>220199</v>
      </c>
      <c r="E19" s="17">
        <f t="shared" ref="E19:E32" si="0">+C19-D19</f>
        <v>46745</v>
      </c>
      <c r="F19" s="17">
        <v>11517</v>
      </c>
      <c r="G19" s="17">
        <v>7232</v>
      </c>
      <c r="H19" s="13">
        <f t="shared" ref="H19:H32" si="1">+E19/(+F19+G19)</f>
        <v>2.4931996373139902</v>
      </c>
    </row>
    <row r="20" spans="2:13" hidden="1" x14ac:dyDescent="0.35">
      <c r="B20" s="18" t="s">
        <v>19</v>
      </c>
      <c r="C20" s="19">
        <v>266944</v>
      </c>
      <c r="D20" s="19">
        <v>223085</v>
      </c>
      <c r="E20" s="19">
        <f t="shared" si="0"/>
        <v>43859</v>
      </c>
      <c r="F20" s="19">
        <v>11503</v>
      </c>
      <c r="G20" s="19">
        <v>7246</v>
      </c>
      <c r="H20" s="13">
        <f t="shared" si="1"/>
        <v>2.3392714278094831</v>
      </c>
    </row>
    <row r="21" spans="2:13" hidden="1" x14ac:dyDescent="0.35">
      <c r="B21" s="18" t="s">
        <v>20</v>
      </c>
      <c r="C21" s="21">
        <v>262856</v>
      </c>
      <c r="D21" s="21">
        <v>231862</v>
      </c>
      <c r="E21" s="21">
        <f t="shared" si="0"/>
        <v>30994</v>
      </c>
      <c r="F21" s="21">
        <v>11486</v>
      </c>
      <c r="G21" s="21">
        <v>7270</v>
      </c>
      <c r="H21" s="13">
        <f t="shared" si="1"/>
        <v>1.6524845382810833</v>
      </c>
    </row>
    <row r="22" spans="2:13" hidden="1" x14ac:dyDescent="0.35">
      <c r="B22" s="18" t="s">
        <v>21</v>
      </c>
      <c r="C22" s="37">
        <v>261397</v>
      </c>
      <c r="D22" s="37">
        <v>218498</v>
      </c>
      <c r="E22" s="22">
        <f t="shared" si="0"/>
        <v>42899</v>
      </c>
      <c r="F22" s="22">
        <v>11523</v>
      </c>
      <c r="G22" s="22">
        <v>7248</v>
      </c>
      <c r="H22" s="13">
        <f t="shared" si="1"/>
        <v>2.2853870331894943</v>
      </c>
    </row>
    <row r="23" spans="2:13" hidden="1" x14ac:dyDescent="0.35">
      <c r="B23" s="18" t="s">
        <v>22</v>
      </c>
      <c r="C23" s="14">
        <v>267370</v>
      </c>
      <c r="D23" s="15">
        <v>218200</v>
      </c>
      <c r="E23" s="14">
        <f t="shared" si="0"/>
        <v>49170</v>
      </c>
      <c r="F23" s="14">
        <v>11576</v>
      </c>
      <c r="G23" s="14">
        <v>7208</v>
      </c>
      <c r="H23" s="13">
        <f t="shared" si="1"/>
        <v>2.61765332197615</v>
      </c>
      <c r="J23"/>
      <c r="K23"/>
      <c r="L23"/>
      <c r="M23"/>
    </row>
    <row r="24" spans="2:13" x14ac:dyDescent="0.35">
      <c r="B24" s="18" t="s">
        <v>23</v>
      </c>
      <c r="C24" s="14">
        <v>268139</v>
      </c>
      <c r="D24" s="15">
        <v>221460</v>
      </c>
      <c r="E24" s="14">
        <f t="shared" si="0"/>
        <v>46679</v>
      </c>
      <c r="F24" s="14">
        <v>9655</v>
      </c>
      <c r="G24" s="14">
        <v>3003</v>
      </c>
      <c r="H24" s="13">
        <f t="shared" si="1"/>
        <v>3.6877073787328172</v>
      </c>
      <c r="J24"/>
      <c r="K24"/>
      <c r="L24"/>
      <c r="M24"/>
    </row>
    <row r="25" spans="2:13" x14ac:dyDescent="0.35">
      <c r="B25" s="18" t="s">
        <v>24</v>
      </c>
      <c r="C25" s="14">
        <v>271447</v>
      </c>
      <c r="D25" s="15">
        <f>235546-1156</f>
        <v>234390</v>
      </c>
      <c r="E25" s="14">
        <f t="shared" si="0"/>
        <v>37057</v>
      </c>
      <c r="F25" s="14">
        <v>12480</v>
      </c>
      <c r="G25" s="14">
        <v>3324</v>
      </c>
      <c r="H25" s="13">
        <f t="shared" si="1"/>
        <v>2.344786130093647</v>
      </c>
    </row>
    <row r="26" spans="2:13" x14ac:dyDescent="0.35">
      <c r="B26" s="18" t="s">
        <v>25</v>
      </c>
      <c r="C26" s="14">
        <v>282294</v>
      </c>
      <c r="D26" s="15">
        <v>243637</v>
      </c>
      <c r="E26" s="14">
        <f t="shared" si="0"/>
        <v>38657</v>
      </c>
      <c r="F26" s="14">
        <v>8995</v>
      </c>
      <c r="G26" s="14">
        <v>2800</v>
      </c>
      <c r="H26" s="13">
        <f t="shared" si="1"/>
        <v>3.2774056803730396</v>
      </c>
    </row>
    <row r="27" spans="2:13" x14ac:dyDescent="0.35">
      <c r="B27" s="18" t="s">
        <v>26</v>
      </c>
      <c r="C27" s="14">
        <v>275677</v>
      </c>
      <c r="D27" s="15">
        <v>249475</v>
      </c>
      <c r="E27" s="14">
        <f t="shared" si="0"/>
        <v>26202</v>
      </c>
      <c r="F27" s="14">
        <v>9320</v>
      </c>
      <c r="G27" s="14">
        <v>2405</v>
      </c>
      <c r="H27" s="13">
        <f t="shared" si="1"/>
        <v>2.2347121535181236</v>
      </c>
    </row>
    <row r="28" spans="2:13" x14ac:dyDescent="0.35">
      <c r="B28" s="18" t="s">
        <v>27</v>
      </c>
      <c r="C28" s="14">
        <v>278966</v>
      </c>
      <c r="D28" s="15">
        <v>254714</v>
      </c>
      <c r="E28" s="14">
        <f t="shared" si="0"/>
        <v>24252</v>
      </c>
      <c r="F28" s="14">
        <v>9780</v>
      </c>
      <c r="G28" s="14">
        <v>1947</v>
      </c>
      <c r="H28" s="13">
        <f t="shared" si="1"/>
        <v>2.0680480941417243</v>
      </c>
    </row>
    <row r="29" spans="2:13" x14ac:dyDescent="0.35">
      <c r="B29" s="18" t="s">
        <v>28</v>
      </c>
      <c r="C29" s="14">
        <f>287252+150</f>
        <v>287402</v>
      </c>
      <c r="D29" s="15">
        <v>241049</v>
      </c>
      <c r="E29" s="14">
        <f t="shared" si="0"/>
        <v>46353</v>
      </c>
      <c r="F29" s="14">
        <v>2675</v>
      </c>
      <c r="G29" s="14">
        <v>1458</v>
      </c>
      <c r="H29" s="13">
        <f t="shared" si="1"/>
        <v>11.2153399467699</v>
      </c>
    </row>
    <row r="30" spans="2:13" x14ac:dyDescent="0.35">
      <c r="B30" s="18" t="s">
        <v>29</v>
      </c>
      <c r="C30" s="14">
        <v>309142</v>
      </c>
      <c r="D30" s="15">
        <v>273397</v>
      </c>
      <c r="E30" s="14">
        <f t="shared" si="0"/>
        <v>35745</v>
      </c>
      <c r="F30" s="25">
        <v>2815</v>
      </c>
      <c r="G30" s="25">
        <v>1324</v>
      </c>
      <c r="H30" s="13">
        <f t="shared" si="1"/>
        <v>8.6361439961343311</v>
      </c>
    </row>
    <row r="31" spans="2:13" x14ac:dyDescent="0.35">
      <c r="B31" s="18" t="s">
        <v>30</v>
      </c>
      <c r="C31" s="14">
        <v>343767</v>
      </c>
      <c r="D31" s="15">
        <v>289090</v>
      </c>
      <c r="E31" s="14">
        <v>54677</v>
      </c>
      <c r="F31" s="25">
        <v>2955</v>
      </c>
      <c r="G31" s="25">
        <v>1184</v>
      </c>
      <c r="H31" s="13">
        <f t="shared" si="1"/>
        <v>13.210195699444311</v>
      </c>
    </row>
    <row r="32" spans="2:13" x14ac:dyDescent="0.35">
      <c r="B32" s="18" t="s">
        <v>31</v>
      </c>
      <c r="C32" s="14">
        <f>+'[1]Solid Waste 2024'!$C$337</f>
        <v>343930</v>
      </c>
      <c r="D32" s="15">
        <f>+'[1]Solid Waste 2024'!$D$337</f>
        <v>304463</v>
      </c>
      <c r="E32" s="14">
        <f t="shared" si="0"/>
        <v>39467</v>
      </c>
      <c r="F32" s="25">
        <v>3110</v>
      </c>
      <c r="G32" s="25">
        <v>1036</v>
      </c>
      <c r="H32" s="13">
        <f t="shared" si="1"/>
        <v>9.5192957067052575</v>
      </c>
    </row>
    <row r="33" spans="2:8" x14ac:dyDescent="0.35">
      <c r="B33" s="18" t="s">
        <v>79</v>
      </c>
      <c r="C33" s="14"/>
      <c r="D33" s="15"/>
      <c r="E33" s="14"/>
      <c r="F33" s="25"/>
      <c r="G33" s="25"/>
      <c r="H33" s="13"/>
    </row>
    <row r="35" spans="2:8" x14ac:dyDescent="0.35">
      <c r="B35" s="2" t="s">
        <v>57</v>
      </c>
    </row>
    <row r="37" spans="2:8" x14ac:dyDescent="0.35">
      <c r="B37" s="2" t="s">
        <v>32</v>
      </c>
    </row>
    <row r="38" spans="2:8" x14ac:dyDescent="0.35">
      <c r="B38" s="2" t="s">
        <v>33</v>
      </c>
    </row>
    <row r="39" spans="2:8" x14ac:dyDescent="0.35">
      <c r="B39" s="2" t="s">
        <v>34</v>
      </c>
    </row>
    <row r="40" spans="2:8" x14ac:dyDescent="0.35">
      <c r="B40" s="2" t="s">
        <v>35</v>
      </c>
    </row>
  </sheetData>
  <mergeCells count="1">
    <mergeCell ref="B3:H3"/>
  </mergeCells>
  <phoneticPr fontId="16" type="noConversion"/>
  <printOptions horizontalCentered="1"/>
  <pageMargins left="0.75" right="0.75" top="0.5" bottom="0.75" header="0.5" footer="0.5"/>
  <pageSetup scale="81" firstPageNumber="249" fitToWidth="0" fitToHeight="7" orientation="portrait" useFirstPageNumber="1" r:id="rId1"/>
  <headerFooter alignWithMargins="0">
    <oddFooter>&amp;C&amp;"Arial Narrow,Regular"&amp;P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119F1-32AC-40F5-B94E-02A8B2E9413D}">
  <dimension ref="A1:I44"/>
  <sheetViews>
    <sheetView zoomScale="115" zoomScaleNormal="115" zoomScaleSheetLayoutView="115" workbookViewId="0">
      <selection activeCell="L39" sqref="L39"/>
    </sheetView>
  </sheetViews>
  <sheetFormatPr defaultColWidth="9.08984375" defaultRowHeight="14.5" x14ac:dyDescent="0.35"/>
  <cols>
    <col min="1" max="1" width="9.90625" style="2" customWidth="1"/>
    <col min="2" max="3" width="13.6328125" style="2" customWidth="1"/>
    <col min="4" max="4" width="18" style="2" bestFit="1" customWidth="1"/>
    <col min="5" max="7" width="13.6328125" style="2" customWidth="1"/>
    <col min="8" max="8" width="9.90625" style="2" bestFit="1" customWidth="1"/>
    <col min="9" max="9" width="9" bestFit="1" customWidth="1"/>
    <col min="10" max="11" width="9.08984375" style="2"/>
    <col min="12" max="12" width="9.90625" style="2" bestFit="1" customWidth="1"/>
    <col min="13" max="16384" width="9.08984375" style="2"/>
  </cols>
  <sheetData>
    <row r="1" spans="2:8" x14ac:dyDescent="0.35">
      <c r="B1" s="1" t="s">
        <v>0</v>
      </c>
      <c r="C1" s="1"/>
      <c r="D1" s="1"/>
      <c r="E1" s="1"/>
      <c r="F1" s="1"/>
      <c r="G1" s="1"/>
      <c r="H1" s="1"/>
    </row>
    <row r="2" spans="2:8" ht="18" x14ac:dyDescent="0.4">
      <c r="C2" s="3"/>
      <c r="D2" s="3"/>
      <c r="E2" s="3"/>
      <c r="F2" s="3"/>
      <c r="G2" s="3"/>
      <c r="H2" s="3"/>
    </row>
    <row r="3" spans="2:8" ht="18" x14ac:dyDescent="0.4">
      <c r="B3" s="3" t="s">
        <v>1</v>
      </c>
      <c r="C3" s="4"/>
      <c r="D3" s="4"/>
      <c r="E3" s="4"/>
      <c r="F3" s="4"/>
      <c r="G3" s="4"/>
      <c r="H3" s="4"/>
    </row>
    <row r="4" spans="2:8" ht="15.5" x14ac:dyDescent="0.35">
      <c r="B4" s="5" t="s">
        <v>2</v>
      </c>
      <c r="C4" s="5"/>
      <c r="D4" s="5"/>
      <c r="E4" s="5"/>
      <c r="F4" s="5"/>
      <c r="G4" s="5"/>
      <c r="H4" s="5"/>
    </row>
    <row r="5" spans="2:8" x14ac:dyDescent="0.35">
      <c r="B5" s="4" t="s">
        <v>3</v>
      </c>
      <c r="C5" s="4"/>
      <c r="D5" s="4"/>
      <c r="E5" s="4"/>
      <c r="F5" s="4"/>
      <c r="G5" s="4"/>
      <c r="H5" s="4"/>
    </row>
    <row r="6" spans="2:8" x14ac:dyDescent="0.35">
      <c r="B6" s="6" t="s">
        <v>4</v>
      </c>
      <c r="C6" s="6"/>
      <c r="D6" s="6"/>
      <c r="E6" s="6"/>
      <c r="F6" s="6"/>
      <c r="G6" s="6"/>
      <c r="H6" s="6"/>
    </row>
    <row r="8" spans="2:8" x14ac:dyDescent="0.35">
      <c r="E8" s="27"/>
    </row>
    <row r="9" spans="2:8" x14ac:dyDescent="0.35">
      <c r="B9" s="7" t="s">
        <v>60</v>
      </c>
    </row>
    <row r="10" spans="2:8" x14ac:dyDescent="0.35">
      <c r="F10" s="8" t="s">
        <v>5</v>
      </c>
      <c r="G10" s="9"/>
    </row>
    <row r="11" spans="2:8" ht="26.5" x14ac:dyDescent="0.35">
      <c r="B11" s="10" t="s">
        <v>6</v>
      </c>
      <c r="C11" s="10" t="s">
        <v>40</v>
      </c>
      <c r="D11" s="10" t="s">
        <v>7</v>
      </c>
      <c r="E11" s="10" t="s">
        <v>8</v>
      </c>
      <c r="F11" s="10" t="s">
        <v>9</v>
      </c>
      <c r="G11" s="10" t="s">
        <v>10</v>
      </c>
      <c r="H11" s="10" t="s">
        <v>11</v>
      </c>
    </row>
    <row r="12" spans="2:8" hidden="1" x14ac:dyDescent="0.35">
      <c r="B12" s="45"/>
      <c r="C12" s="46"/>
      <c r="D12" s="46"/>
      <c r="E12" s="46"/>
      <c r="F12" s="46"/>
      <c r="G12" s="46"/>
      <c r="H12" s="13"/>
    </row>
    <row r="13" spans="2:8" hidden="1" x14ac:dyDescent="0.35">
      <c r="B13" s="18" t="s">
        <v>12</v>
      </c>
      <c r="C13" s="32"/>
      <c r="D13" s="32"/>
      <c r="E13" s="33"/>
      <c r="F13" s="33"/>
      <c r="G13" s="33"/>
      <c r="H13" s="13"/>
    </row>
    <row r="14" spans="2:8" hidden="1" x14ac:dyDescent="0.35">
      <c r="B14" s="18" t="s">
        <v>13</v>
      </c>
      <c r="C14" s="32"/>
      <c r="D14" s="32"/>
      <c r="E14" s="33"/>
      <c r="F14" s="33"/>
      <c r="G14" s="33"/>
      <c r="H14" s="13"/>
    </row>
    <row r="15" spans="2:8" hidden="1" x14ac:dyDescent="0.35">
      <c r="B15" s="18" t="s">
        <v>14</v>
      </c>
      <c r="C15" s="32"/>
      <c r="D15" s="32"/>
      <c r="E15" s="33"/>
      <c r="F15" s="33"/>
      <c r="G15" s="33"/>
      <c r="H15" s="13"/>
    </row>
    <row r="16" spans="2:8" hidden="1" x14ac:dyDescent="0.35">
      <c r="B16" s="18" t="s">
        <v>15</v>
      </c>
      <c r="C16" s="32"/>
      <c r="D16" s="32"/>
      <c r="E16" s="33"/>
      <c r="F16" s="33"/>
      <c r="G16" s="33"/>
      <c r="H16" s="13"/>
    </row>
    <row r="17" spans="2:8" hidden="1" x14ac:dyDescent="0.35">
      <c r="B17" s="18" t="s">
        <v>16</v>
      </c>
      <c r="C17" s="32"/>
      <c r="D17" s="32"/>
      <c r="E17" s="33"/>
      <c r="F17" s="33"/>
      <c r="G17" s="33"/>
      <c r="H17" s="13"/>
    </row>
    <row r="18" spans="2:8" hidden="1" x14ac:dyDescent="0.35">
      <c r="B18" s="18" t="s">
        <v>17</v>
      </c>
      <c r="C18" s="32"/>
      <c r="D18" s="32"/>
      <c r="E18" s="33"/>
      <c r="F18" s="33"/>
      <c r="G18" s="33"/>
      <c r="H18" s="13"/>
    </row>
    <row r="19" spans="2:8" hidden="1" x14ac:dyDescent="0.35">
      <c r="B19" s="18" t="s">
        <v>18</v>
      </c>
      <c r="C19" s="17">
        <v>151438</v>
      </c>
      <c r="D19" s="17"/>
      <c r="E19" s="17">
        <f t="shared" ref="E19:E32" si="0">+C19-D19</f>
        <v>151438</v>
      </c>
      <c r="F19" s="17">
        <v>7610</v>
      </c>
      <c r="G19" s="17">
        <v>54293.355000000003</v>
      </c>
      <c r="H19" s="13">
        <f t="shared" ref="H19:H32" si="1">+E19/(+F19+G19)</f>
        <v>2.4463617521215126</v>
      </c>
    </row>
    <row r="20" spans="2:8" hidden="1" x14ac:dyDescent="0.35">
      <c r="B20" s="18" t="s">
        <v>19</v>
      </c>
      <c r="C20" s="19">
        <v>161982</v>
      </c>
      <c r="D20" s="20"/>
      <c r="E20" s="19">
        <f t="shared" si="0"/>
        <v>161982</v>
      </c>
      <c r="F20" s="19">
        <v>13695</v>
      </c>
      <c r="G20" s="19">
        <v>57495</v>
      </c>
      <c r="H20" s="13">
        <f t="shared" si="1"/>
        <v>2.275347661188369</v>
      </c>
    </row>
    <row r="21" spans="2:8" hidden="1" x14ac:dyDescent="0.35">
      <c r="B21" s="18" t="s">
        <v>20</v>
      </c>
      <c r="C21" s="21">
        <v>170506</v>
      </c>
      <c r="D21" s="25"/>
      <c r="E21" s="21">
        <f t="shared" si="0"/>
        <v>170506</v>
      </c>
      <c r="F21" s="21">
        <v>17610</v>
      </c>
      <c r="G21" s="21">
        <v>77085</v>
      </c>
      <c r="H21" s="13">
        <f t="shared" si="1"/>
        <v>1.8005808120808913</v>
      </c>
    </row>
    <row r="22" spans="2:8" hidden="1" x14ac:dyDescent="0.35">
      <c r="B22" s="18" t="s">
        <v>21</v>
      </c>
      <c r="C22" s="22">
        <v>182413</v>
      </c>
      <c r="D22" s="23">
        <v>0</v>
      </c>
      <c r="E22" s="22">
        <f t="shared" si="0"/>
        <v>182413</v>
      </c>
      <c r="F22" s="22">
        <v>18305</v>
      </c>
      <c r="G22" s="22">
        <v>77631</v>
      </c>
      <c r="H22" s="13">
        <f t="shared" si="1"/>
        <v>1.9014030186791193</v>
      </c>
    </row>
    <row r="23" spans="2:8" hidden="1" x14ac:dyDescent="0.35">
      <c r="B23" s="18" t="s">
        <v>22</v>
      </c>
      <c r="C23" s="14">
        <v>193664</v>
      </c>
      <c r="D23" s="24">
        <v>0</v>
      </c>
      <c r="E23" s="14">
        <f t="shared" si="0"/>
        <v>193664</v>
      </c>
      <c r="F23" s="14">
        <v>26640</v>
      </c>
      <c r="G23" s="14">
        <v>77688</v>
      </c>
      <c r="H23" s="13">
        <f t="shared" si="1"/>
        <v>1.8562993635457403</v>
      </c>
    </row>
    <row r="24" spans="2:8" x14ac:dyDescent="0.35">
      <c r="B24" s="18" t="s">
        <v>23</v>
      </c>
      <c r="C24" s="14">
        <v>201353</v>
      </c>
      <c r="D24" s="24">
        <v>0</v>
      </c>
      <c r="E24" s="14">
        <f t="shared" si="0"/>
        <v>201353</v>
      </c>
      <c r="F24" s="14">
        <v>26905</v>
      </c>
      <c r="G24" s="14">
        <v>75684</v>
      </c>
      <c r="H24" s="13">
        <f t="shared" si="1"/>
        <v>1.9627153008607161</v>
      </c>
    </row>
    <row r="25" spans="2:8" x14ac:dyDescent="0.35">
      <c r="B25" s="18" t="s">
        <v>24</v>
      </c>
      <c r="C25" s="14">
        <v>204729</v>
      </c>
      <c r="D25" s="24">
        <v>0</v>
      </c>
      <c r="E25" s="14">
        <f t="shared" si="0"/>
        <v>204729</v>
      </c>
      <c r="F25" s="14">
        <v>28965</v>
      </c>
      <c r="G25" s="14">
        <v>70994</v>
      </c>
      <c r="H25" s="13">
        <f t="shared" si="1"/>
        <v>2.0481297331906081</v>
      </c>
    </row>
    <row r="26" spans="2:8" x14ac:dyDescent="0.35">
      <c r="B26" s="18" t="s">
        <v>25</v>
      </c>
      <c r="C26" s="14">
        <v>219984</v>
      </c>
      <c r="D26" s="24">
        <v>0</v>
      </c>
      <c r="E26" s="14">
        <f t="shared" si="0"/>
        <v>219984</v>
      </c>
      <c r="F26" s="14">
        <v>30195</v>
      </c>
      <c r="G26" s="14">
        <v>71465</v>
      </c>
      <c r="H26" s="13">
        <f t="shared" si="1"/>
        <v>2.1639189455046233</v>
      </c>
    </row>
    <row r="27" spans="2:8" x14ac:dyDescent="0.35">
      <c r="B27" s="18" t="s">
        <v>26</v>
      </c>
      <c r="C27" s="14">
        <v>226256</v>
      </c>
      <c r="D27" s="24">
        <v>0</v>
      </c>
      <c r="E27" s="14">
        <f t="shared" si="0"/>
        <v>226256</v>
      </c>
      <c r="F27" s="14">
        <v>32270</v>
      </c>
      <c r="G27" s="14">
        <v>81874</v>
      </c>
      <c r="H27" s="13">
        <f t="shared" si="1"/>
        <v>1.9821979254275301</v>
      </c>
    </row>
    <row r="28" spans="2:8" x14ac:dyDescent="0.35">
      <c r="B28" s="18" t="s">
        <v>27</v>
      </c>
      <c r="C28" s="14">
        <v>200533</v>
      </c>
      <c r="D28" s="24">
        <v>0</v>
      </c>
      <c r="E28" s="14">
        <f t="shared" si="0"/>
        <v>200533</v>
      </c>
      <c r="F28" s="14">
        <v>33145</v>
      </c>
      <c r="G28" s="14">
        <v>69334</v>
      </c>
      <c r="H28" s="13">
        <f t="shared" si="1"/>
        <v>1.956820421744943</v>
      </c>
    </row>
    <row r="29" spans="2:8" x14ac:dyDescent="0.35">
      <c r="B29" s="18" t="s">
        <v>28</v>
      </c>
      <c r="C29" s="14">
        <v>248725</v>
      </c>
      <c r="D29" s="24">
        <v>0</v>
      </c>
      <c r="E29" s="14">
        <f t="shared" si="0"/>
        <v>248725</v>
      </c>
      <c r="F29" s="14">
        <v>43005</v>
      </c>
      <c r="G29" s="14">
        <v>67105</v>
      </c>
      <c r="H29" s="13">
        <f t="shared" si="1"/>
        <v>2.2588774861502134</v>
      </c>
    </row>
    <row r="30" spans="2:8" x14ac:dyDescent="0.35">
      <c r="B30" s="18" t="s">
        <v>29</v>
      </c>
      <c r="C30" s="14">
        <v>309431.63400000002</v>
      </c>
      <c r="D30" s="24">
        <v>0</v>
      </c>
      <c r="E30" s="14">
        <f t="shared" si="0"/>
        <v>309431.63400000002</v>
      </c>
      <c r="F30" s="25">
        <v>40072.334999999999</v>
      </c>
      <c r="G30" s="25">
        <v>65209.199000000001</v>
      </c>
      <c r="H30" s="13">
        <f t="shared" si="1"/>
        <v>2.9390874376887406</v>
      </c>
    </row>
    <row r="31" spans="2:8" x14ac:dyDescent="0.35">
      <c r="B31" s="18" t="s">
        <v>30</v>
      </c>
      <c r="C31" s="14">
        <v>315734</v>
      </c>
      <c r="D31" s="24">
        <v>0</v>
      </c>
      <c r="E31" s="14">
        <f t="shared" si="0"/>
        <v>315734</v>
      </c>
      <c r="F31" s="25">
        <v>41760</v>
      </c>
      <c r="G31" s="25">
        <v>82878</v>
      </c>
      <c r="H31" s="13">
        <f t="shared" si="1"/>
        <v>2.5332081708628187</v>
      </c>
    </row>
    <row r="32" spans="2:8" x14ac:dyDescent="0.35">
      <c r="B32" s="18" t="s">
        <v>31</v>
      </c>
      <c r="C32" s="14">
        <f>+'[1]Transit System Sales SurTax '!$O$25</f>
        <v>326612.81400000001</v>
      </c>
      <c r="D32" s="24">
        <v>0</v>
      </c>
      <c r="E32" s="14">
        <f t="shared" si="0"/>
        <v>326612.81400000001</v>
      </c>
      <c r="F32" s="25">
        <f>+'[1]Transit System Sales SurTax '!$P$10</f>
        <v>43040</v>
      </c>
      <c r="G32" s="25">
        <f>+'[1]Transit System Sales SurTax '!$P$11</f>
        <v>86428</v>
      </c>
      <c r="H32" s="13">
        <f t="shared" si="1"/>
        <v>2.522730049124108</v>
      </c>
    </row>
    <row r="33" spans="1:8" x14ac:dyDescent="0.35">
      <c r="B33" s="18" t="s">
        <v>79</v>
      </c>
      <c r="C33" s="14"/>
      <c r="D33" s="24"/>
      <c r="E33" s="14"/>
      <c r="F33" s="25"/>
      <c r="G33" s="25"/>
      <c r="H33" s="13"/>
    </row>
    <row r="35" spans="1:8" ht="12.75" customHeight="1" x14ac:dyDescent="0.35">
      <c r="B35" s="2" t="s">
        <v>61</v>
      </c>
    </row>
    <row r="36" spans="1:8" ht="12.75" customHeight="1" x14ac:dyDescent="0.35">
      <c r="B36" s="2" t="s">
        <v>62</v>
      </c>
    </row>
    <row r="37" spans="1:8" ht="12.75" customHeight="1" x14ac:dyDescent="0.35"/>
    <row r="38" spans="1:8" ht="12.75" customHeight="1" x14ac:dyDescent="0.35">
      <c r="B38" s="2" t="s">
        <v>32</v>
      </c>
    </row>
    <row r="39" spans="1:8" ht="12.75" customHeight="1" x14ac:dyDescent="0.35">
      <c r="B39" s="2" t="s">
        <v>33</v>
      </c>
    </row>
    <row r="40" spans="1:8" ht="12.75" customHeight="1" x14ac:dyDescent="0.35">
      <c r="B40" s="2" t="s">
        <v>34</v>
      </c>
    </row>
    <row r="41" spans="1:8" ht="12.75" customHeight="1" x14ac:dyDescent="0.35">
      <c r="B41" s="2" t="s">
        <v>35</v>
      </c>
    </row>
    <row r="43" spans="1:8" x14ac:dyDescent="0.35">
      <c r="A43" s="26"/>
    </row>
    <row r="44" spans="1:8" x14ac:dyDescent="0.35">
      <c r="D44" s="27"/>
    </row>
  </sheetData>
  <phoneticPr fontId="16" type="noConversion"/>
  <printOptions horizontalCentered="1"/>
  <pageMargins left="0.75" right="0.75" top="0.5" bottom="0.75" header="0.5" footer="0.5"/>
  <pageSetup scale="81" firstPageNumber="249" fitToWidth="0" fitToHeight="7" orientation="portrait" useFirstPageNumber="1" r:id="rId1"/>
  <headerFooter alignWithMargins="0">
    <oddFooter>&amp;C&amp;"Arial Narrow,Regular"&amp;P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EBD34-62DA-4D38-A1AE-584FF466EA09}">
  <dimension ref="A1:J41"/>
  <sheetViews>
    <sheetView zoomScale="115" zoomScaleNormal="115" zoomScaleSheetLayoutView="115" workbookViewId="0">
      <selection activeCell="J33" sqref="J33"/>
    </sheetView>
  </sheetViews>
  <sheetFormatPr defaultColWidth="9.08984375" defaultRowHeight="13" x14ac:dyDescent="0.3"/>
  <cols>
    <col min="1" max="1" width="9.90625" style="2" customWidth="1"/>
    <col min="2" max="3" width="13.6328125" style="2" customWidth="1"/>
    <col min="4" max="4" width="18" style="2" bestFit="1" customWidth="1"/>
    <col min="5" max="7" width="13.6328125" style="2" customWidth="1"/>
    <col min="8" max="8" width="9.90625" style="2" bestFit="1" customWidth="1"/>
    <col min="9" max="9" width="9" style="2" bestFit="1" customWidth="1"/>
    <col min="10" max="11" width="9.08984375" style="2"/>
    <col min="12" max="12" width="9.90625" style="2" bestFit="1" customWidth="1"/>
    <col min="13" max="16384" width="9.08984375" style="2"/>
  </cols>
  <sheetData>
    <row r="1" spans="2:9" x14ac:dyDescent="0.3">
      <c r="B1" s="1" t="s">
        <v>0</v>
      </c>
      <c r="C1" s="1"/>
      <c r="D1" s="1"/>
      <c r="E1" s="1"/>
      <c r="F1" s="1"/>
      <c r="G1" s="1"/>
      <c r="H1" s="1"/>
      <c r="I1" s="7"/>
    </row>
    <row r="2" spans="2:9" ht="18" x14ac:dyDescent="0.4">
      <c r="B2" s="3"/>
      <c r="C2" s="3"/>
      <c r="D2" s="3"/>
      <c r="E2" s="3"/>
      <c r="F2" s="3"/>
      <c r="G2" s="3"/>
      <c r="H2" s="3"/>
      <c r="I2" s="28"/>
    </row>
    <row r="3" spans="2:9" ht="18" x14ac:dyDescent="0.4">
      <c r="B3" s="48" t="s">
        <v>1</v>
      </c>
      <c r="C3" s="48"/>
      <c r="D3" s="48"/>
      <c r="E3" s="48"/>
      <c r="F3" s="48"/>
      <c r="G3" s="48"/>
      <c r="H3" s="48"/>
      <c r="I3" s="4"/>
    </row>
    <row r="4" spans="2:9" ht="15.5" x14ac:dyDescent="0.35">
      <c r="B4" s="5" t="s">
        <v>2</v>
      </c>
      <c r="C4" s="5"/>
      <c r="D4" s="5"/>
      <c r="E4" s="5"/>
      <c r="F4" s="5"/>
      <c r="G4" s="5"/>
      <c r="H4" s="5"/>
      <c r="I4" s="29"/>
    </row>
    <row r="5" spans="2:9" x14ac:dyDescent="0.3">
      <c r="B5" s="4" t="s">
        <v>3</v>
      </c>
      <c r="C5" s="4"/>
      <c r="D5" s="4"/>
      <c r="E5" s="4"/>
      <c r="F5" s="4"/>
      <c r="G5" s="4"/>
      <c r="H5" s="4"/>
    </row>
    <row r="6" spans="2:9" x14ac:dyDescent="0.3">
      <c r="B6" s="6" t="s">
        <v>4</v>
      </c>
      <c r="C6" s="6"/>
      <c r="D6" s="6"/>
      <c r="E6" s="6"/>
      <c r="F6" s="6"/>
      <c r="G6" s="6"/>
      <c r="H6" s="6"/>
      <c r="I6" s="30"/>
    </row>
    <row r="7" spans="2:9" x14ac:dyDescent="0.3">
      <c r="B7" s="7" t="s">
        <v>49</v>
      </c>
    </row>
    <row r="8" spans="2:9" x14ac:dyDescent="0.3">
      <c r="F8" s="8" t="s">
        <v>5</v>
      </c>
      <c r="G8" s="9"/>
    </row>
    <row r="9" spans="2:9" ht="26" x14ac:dyDescent="0.3">
      <c r="B9" s="10" t="s">
        <v>6</v>
      </c>
      <c r="C9" s="10" t="s">
        <v>40</v>
      </c>
      <c r="D9" s="10" t="s">
        <v>7</v>
      </c>
      <c r="E9" s="10" t="s">
        <v>8</v>
      </c>
      <c r="F9" s="10" t="s">
        <v>9</v>
      </c>
      <c r="G9" s="10" t="s">
        <v>10</v>
      </c>
      <c r="H9" s="10" t="s">
        <v>11</v>
      </c>
    </row>
    <row r="10" spans="2:9" hidden="1" x14ac:dyDescent="0.3"/>
    <row r="11" spans="2:9" hidden="1" x14ac:dyDescent="0.3">
      <c r="B11" s="11" t="s">
        <v>12</v>
      </c>
      <c r="C11" s="32"/>
      <c r="D11" s="32"/>
      <c r="E11" s="32"/>
      <c r="F11" s="33"/>
      <c r="G11" s="33"/>
      <c r="H11" s="13"/>
    </row>
    <row r="12" spans="2:9" hidden="1" x14ac:dyDescent="0.3">
      <c r="B12" s="11" t="s">
        <v>13</v>
      </c>
      <c r="C12" s="32"/>
      <c r="D12" s="32"/>
      <c r="E12" s="32"/>
      <c r="F12" s="33"/>
      <c r="G12" s="33"/>
      <c r="H12" s="13"/>
    </row>
    <row r="13" spans="2:9" hidden="1" x14ac:dyDescent="0.3">
      <c r="B13" s="11" t="s">
        <v>14</v>
      </c>
      <c r="C13" s="32"/>
      <c r="D13" s="32"/>
      <c r="E13" s="32"/>
      <c r="F13" s="33"/>
      <c r="G13" s="33"/>
      <c r="H13" s="13"/>
    </row>
    <row r="14" spans="2:9" hidden="1" x14ac:dyDescent="0.3">
      <c r="B14" s="11" t="s">
        <v>15</v>
      </c>
      <c r="C14" s="32"/>
      <c r="D14" s="32"/>
      <c r="E14" s="32"/>
      <c r="F14" s="33"/>
      <c r="G14" s="33"/>
      <c r="H14" s="13"/>
    </row>
    <row r="15" spans="2:9" hidden="1" x14ac:dyDescent="0.3">
      <c r="B15" s="11" t="s">
        <v>16</v>
      </c>
      <c r="C15" s="32"/>
      <c r="D15" s="32"/>
      <c r="E15" s="32"/>
      <c r="F15" s="33"/>
      <c r="G15" s="33"/>
      <c r="H15" s="13"/>
    </row>
    <row r="16" spans="2:9" hidden="1" x14ac:dyDescent="0.3">
      <c r="B16" s="11" t="s">
        <v>17</v>
      </c>
      <c r="C16" s="32"/>
      <c r="D16" s="32"/>
      <c r="E16" s="32"/>
      <c r="F16" s="33"/>
      <c r="G16" s="33"/>
      <c r="H16" s="13"/>
    </row>
    <row r="17" spans="2:10" hidden="1" x14ac:dyDescent="0.3">
      <c r="B17" s="18" t="s">
        <v>18</v>
      </c>
      <c r="C17" s="17">
        <v>1706344</v>
      </c>
      <c r="D17" s="17">
        <v>1709013</v>
      </c>
      <c r="E17" s="17">
        <v>-2669</v>
      </c>
      <c r="F17" s="34">
        <v>7020</v>
      </c>
      <c r="G17" s="17">
        <v>14997</v>
      </c>
      <c r="H17" s="13">
        <v>-0.12122450833446882</v>
      </c>
    </row>
    <row r="18" spans="2:10" hidden="1" x14ac:dyDescent="0.3">
      <c r="B18" s="18" t="s">
        <v>19</v>
      </c>
      <c r="C18" s="19">
        <v>1576899</v>
      </c>
      <c r="D18" s="19">
        <v>1484459</v>
      </c>
      <c r="E18" s="19">
        <v>92440</v>
      </c>
      <c r="F18" s="19">
        <v>7325</v>
      </c>
      <c r="G18" s="19">
        <v>17925</v>
      </c>
      <c r="H18" s="13">
        <v>3.6609900990099011</v>
      </c>
    </row>
    <row r="19" spans="2:10" hidden="1" x14ac:dyDescent="0.3">
      <c r="B19" s="18" t="s">
        <v>20</v>
      </c>
      <c r="C19" s="21">
        <v>1564784</v>
      </c>
      <c r="D19" s="21">
        <v>1439320</v>
      </c>
      <c r="E19" s="21">
        <v>125464</v>
      </c>
      <c r="F19" s="21">
        <v>7645</v>
      </c>
      <c r="G19" s="21">
        <v>17147</v>
      </c>
      <c r="H19" s="13">
        <v>5.0606647305582442</v>
      </c>
    </row>
    <row r="20" spans="2:10" hidden="1" x14ac:dyDescent="0.3">
      <c r="B20" s="18" t="s">
        <v>21</v>
      </c>
      <c r="C20" s="22">
        <v>1554070</v>
      </c>
      <c r="D20" s="22">
        <v>1456997</v>
      </c>
      <c r="E20" s="22">
        <v>97073</v>
      </c>
      <c r="F20" s="35">
        <v>8005</v>
      </c>
      <c r="G20" s="22">
        <v>16073</v>
      </c>
      <c r="H20" s="13">
        <v>4.0316056150843096</v>
      </c>
    </row>
    <row r="21" spans="2:10" hidden="1" x14ac:dyDescent="0.3">
      <c r="B21" s="18" t="s">
        <v>22</v>
      </c>
      <c r="C21" s="14">
        <v>1670089</v>
      </c>
      <c r="D21" s="15">
        <v>1536287</v>
      </c>
      <c r="E21" s="14">
        <f t="shared" ref="E21:E28" si="0">+C21-D21</f>
        <v>133802</v>
      </c>
      <c r="F21" s="14">
        <v>8855</v>
      </c>
      <c r="G21" s="14">
        <v>14533</v>
      </c>
      <c r="H21" s="13">
        <f t="shared" ref="H21:H30" si="1">+E21/(+F21+G21)</f>
        <v>5.7209680177868991</v>
      </c>
    </row>
    <row r="22" spans="2:10" x14ac:dyDescent="0.3">
      <c r="B22" s="18" t="s">
        <v>23</v>
      </c>
      <c r="C22" s="14">
        <v>1785158</v>
      </c>
      <c r="D22" s="15">
        <v>1699541</v>
      </c>
      <c r="E22" s="14">
        <f t="shared" si="0"/>
        <v>85617</v>
      </c>
      <c r="F22" s="14">
        <v>8175</v>
      </c>
      <c r="G22" s="14">
        <v>15219</v>
      </c>
      <c r="H22" s="13">
        <f t="shared" si="1"/>
        <v>3.6597845601436267</v>
      </c>
      <c r="J22" s="36"/>
    </row>
    <row r="23" spans="2:10" x14ac:dyDescent="0.3">
      <c r="B23" s="18" t="s">
        <v>24</v>
      </c>
      <c r="C23" s="14">
        <v>1896442</v>
      </c>
      <c r="D23" s="15">
        <v>1794031</v>
      </c>
      <c r="E23" s="14">
        <f t="shared" si="0"/>
        <v>102411</v>
      </c>
      <c r="F23" s="14">
        <v>8555</v>
      </c>
      <c r="G23" s="14">
        <v>14193</v>
      </c>
      <c r="H23" s="13">
        <f t="shared" si="1"/>
        <v>4.5019781958853526</v>
      </c>
    </row>
    <row r="24" spans="2:10" x14ac:dyDescent="0.3">
      <c r="B24" s="18" t="s">
        <v>25</v>
      </c>
      <c r="C24" s="14">
        <v>1970804</v>
      </c>
      <c r="D24" s="15">
        <v>1860006</v>
      </c>
      <c r="E24" s="14">
        <f t="shared" si="0"/>
        <v>110798</v>
      </c>
      <c r="F24" s="14">
        <v>8985</v>
      </c>
      <c r="G24" s="14">
        <v>13766</v>
      </c>
      <c r="H24" s="13">
        <f t="shared" si="1"/>
        <v>4.8700276910905016</v>
      </c>
    </row>
    <row r="25" spans="2:10" x14ac:dyDescent="0.3">
      <c r="B25" s="18" t="s">
        <v>26</v>
      </c>
      <c r="C25" s="14">
        <v>2082212</v>
      </c>
      <c r="D25" s="15">
        <v>1978723</v>
      </c>
      <c r="E25" s="14">
        <f t="shared" si="0"/>
        <v>103489</v>
      </c>
      <c r="F25" s="14">
        <v>9710</v>
      </c>
      <c r="G25" s="14">
        <v>13327</v>
      </c>
      <c r="H25" s="13">
        <f t="shared" si="1"/>
        <v>4.4922950036897165</v>
      </c>
    </row>
    <row r="26" spans="2:10" x14ac:dyDescent="0.3">
      <c r="B26" s="18" t="s">
        <v>27</v>
      </c>
      <c r="C26" s="14">
        <v>2111451</v>
      </c>
      <c r="D26" s="15">
        <v>1973750</v>
      </c>
      <c r="E26" s="14">
        <f t="shared" si="0"/>
        <v>137701</v>
      </c>
      <c r="F26" s="14">
        <v>10985</v>
      </c>
      <c r="G26" s="14">
        <v>12888</v>
      </c>
      <c r="H26" s="13">
        <f t="shared" si="1"/>
        <v>5.7680643404683112</v>
      </c>
    </row>
    <row r="27" spans="2:10" x14ac:dyDescent="0.3">
      <c r="B27" s="18" t="s">
        <v>28</v>
      </c>
      <c r="C27" s="14">
        <v>2357517</v>
      </c>
      <c r="D27" s="15">
        <v>2177539</v>
      </c>
      <c r="E27" s="14">
        <f t="shared" si="0"/>
        <v>179978</v>
      </c>
      <c r="F27" s="14">
        <v>10415</v>
      </c>
      <c r="G27" s="14">
        <v>12381</v>
      </c>
      <c r="H27" s="13">
        <f t="shared" si="1"/>
        <v>7.8951570450956305</v>
      </c>
    </row>
    <row r="28" spans="2:10" x14ac:dyDescent="0.3">
      <c r="B28" s="18" t="s">
        <v>29</v>
      </c>
      <c r="C28" s="14">
        <v>2775848</v>
      </c>
      <c r="D28" s="15">
        <v>2565612</v>
      </c>
      <c r="E28" s="14">
        <f t="shared" si="0"/>
        <v>210236</v>
      </c>
      <c r="F28" s="25">
        <v>10920</v>
      </c>
      <c r="G28" s="25">
        <v>11882</v>
      </c>
      <c r="H28" s="13">
        <f t="shared" si="1"/>
        <v>9.2200684150513119</v>
      </c>
    </row>
    <row r="29" spans="2:10" ht="14.5" x14ac:dyDescent="0.35">
      <c r="B29" s="18" t="s">
        <v>30</v>
      </c>
      <c r="C29" s="14">
        <v>2852728</v>
      </c>
      <c r="D29" s="15">
        <v>2705267</v>
      </c>
      <c r="E29" s="14">
        <v>147461</v>
      </c>
      <c r="F29" s="25">
        <v>11460</v>
      </c>
      <c r="G29" s="25">
        <v>11337</v>
      </c>
      <c r="H29" s="13">
        <v>6.4684388296705704</v>
      </c>
      <c r="I29"/>
    </row>
    <row r="30" spans="2:10" ht="14.5" x14ac:dyDescent="0.35">
      <c r="B30" s="18" t="s">
        <v>31</v>
      </c>
      <c r="C30" s="14">
        <f>+'[1]PHT 2024'!$C$265</f>
        <v>3076748</v>
      </c>
      <c r="D30" s="15">
        <f>+'[1]PHT 2024'!$D$265</f>
        <v>2891571</v>
      </c>
      <c r="E30" s="14">
        <f>+C30-D30</f>
        <v>185177</v>
      </c>
      <c r="F30" s="25">
        <f>+'[1]PHT 2024'!$F$265</f>
        <v>12040</v>
      </c>
      <c r="G30" s="25">
        <f>+'[1]PHT 2024'!$G$265</f>
        <v>10764</v>
      </c>
      <c r="H30" s="13">
        <f t="shared" si="1"/>
        <v>8.1203736186633932</v>
      </c>
      <c r="I30"/>
    </row>
    <row r="31" spans="2:10" ht="14.5" x14ac:dyDescent="0.35">
      <c r="B31" s="18" t="s">
        <v>79</v>
      </c>
      <c r="C31" s="14"/>
      <c r="D31" s="15"/>
      <c r="E31" s="14"/>
      <c r="F31" s="25"/>
      <c r="G31" s="25"/>
      <c r="H31" s="13"/>
      <c r="I31"/>
    </row>
    <row r="32" spans="2:10" ht="14.5" x14ac:dyDescent="0.35">
      <c r="I32"/>
    </row>
    <row r="33" spans="1:9" ht="14.5" x14ac:dyDescent="0.35">
      <c r="B33" s="2" t="s">
        <v>50</v>
      </c>
      <c r="I33"/>
    </row>
    <row r="34" spans="1:9" ht="14.5" x14ac:dyDescent="0.35">
      <c r="I34"/>
    </row>
    <row r="35" spans="1:9" ht="14.5" x14ac:dyDescent="0.35">
      <c r="B35" s="2" t="s">
        <v>32</v>
      </c>
      <c r="I35"/>
    </row>
    <row r="36" spans="1:9" ht="14.5" x14ac:dyDescent="0.35">
      <c r="B36" s="2" t="s">
        <v>33</v>
      </c>
      <c r="I36"/>
    </row>
    <row r="37" spans="1:9" x14ac:dyDescent="0.3">
      <c r="B37" s="2" t="s">
        <v>34</v>
      </c>
    </row>
    <row r="38" spans="1:9" x14ac:dyDescent="0.3">
      <c r="B38" s="2" t="s">
        <v>35</v>
      </c>
    </row>
    <row r="39" spans="1:9" x14ac:dyDescent="0.3">
      <c r="B39" s="26"/>
    </row>
    <row r="40" spans="1:9" x14ac:dyDescent="0.3">
      <c r="A40" s="26"/>
    </row>
    <row r="41" spans="1:9" x14ac:dyDescent="0.3">
      <c r="D41" s="27"/>
    </row>
  </sheetData>
  <mergeCells count="1">
    <mergeCell ref="B3:H3"/>
  </mergeCells>
  <phoneticPr fontId="16" type="noConversion"/>
  <printOptions horizontalCentered="1"/>
  <pageMargins left="0.75" right="0.75" top="0.5" bottom="0.75" header="0.5" footer="0.5"/>
  <pageSetup scale="81" firstPageNumber="249" fitToWidth="0" fitToHeight="7" orientation="portrait" useFirstPageNumber="1" r:id="rId1"/>
  <headerFooter alignWithMargins="0">
    <oddFooter>&amp;C&amp;"Arial Narrow,Regular"&amp;P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DD298-BB32-4BE1-8333-57093B9F53FF}">
  <dimension ref="A1:I46"/>
  <sheetViews>
    <sheetView zoomScale="115" zoomScaleNormal="115" zoomScaleSheetLayoutView="115" workbookViewId="0">
      <selection activeCell="F41" sqref="F41"/>
    </sheetView>
  </sheetViews>
  <sheetFormatPr defaultColWidth="9.08984375" defaultRowHeight="14.5" x14ac:dyDescent="0.35"/>
  <cols>
    <col min="1" max="1" width="9.90625" style="2" customWidth="1"/>
    <col min="2" max="3" width="13.6328125" style="2" customWidth="1"/>
    <col min="4" max="4" width="18" style="2" bestFit="1" customWidth="1"/>
    <col min="5" max="7" width="13.6328125" style="2" customWidth="1"/>
    <col min="8" max="8" width="9.90625" style="2" bestFit="1" customWidth="1"/>
    <col min="9" max="9" width="9" bestFit="1" customWidth="1"/>
    <col min="10" max="11" width="9.08984375" style="2"/>
    <col min="12" max="12" width="9.90625" style="2" bestFit="1" customWidth="1"/>
    <col min="13" max="16384" width="9.08984375" style="2"/>
  </cols>
  <sheetData>
    <row r="1" spans="2:8" x14ac:dyDescent="0.35">
      <c r="B1" s="1" t="s">
        <v>0</v>
      </c>
      <c r="C1" s="1"/>
      <c r="D1" s="1"/>
      <c r="E1" s="1"/>
      <c r="F1" s="1"/>
      <c r="G1" s="1"/>
      <c r="H1" s="1"/>
    </row>
    <row r="2" spans="2:8" ht="18" x14ac:dyDescent="0.4">
      <c r="C2" s="3"/>
      <c r="D2" s="3"/>
      <c r="E2" s="3"/>
      <c r="F2" s="3"/>
      <c r="G2" s="3"/>
      <c r="H2" s="3"/>
    </row>
    <row r="3" spans="2:8" ht="18" x14ac:dyDescent="0.4">
      <c r="B3" s="3" t="s">
        <v>1</v>
      </c>
      <c r="C3" s="4"/>
      <c r="D3" s="4"/>
      <c r="E3" s="4"/>
      <c r="F3" s="4"/>
      <c r="G3" s="4"/>
      <c r="H3" s="4"/>
    </row>
    <row r="4" spans="2:8" ht="15.5" x14ac:dyDescent="0.35">
      <c r="B4" s="5" t="s">
        <v>2</v>
      </c>
      <c r="C4" s="5"/>
      <c r="D4" s="5"/>
      <c r="E4" s="5"/>
      <c r="F4" s="5"/>
      <c r="G4" s="5"/>
      <c r="H4" s="5"/>
    </row>
    <row r="5" spans="2:8" x14ac:dyDescent="0.35">
      <c r="B5" s="4" t="s">
        <v>3</v>
      </c>
      <c r="C5" s="4"/>
      <c r="D5" s="4"/>
      <c r="E5" s="4"/>
      <c r="F5" s="4"/>
      <c r="G5" s="4"/>
      <c r="H5" s="4"/>
    </row>
    <row r="6" spans="2:8" x14ac:dyDescent="0.35">
      <c r="B6" s="6" t="s">
        <v>4</v>
      </c>
      <c r="C6" s="6"/>
      <c r="D6" s="6"/>
      <c r="E6" s="6"/>
      <c r="F6" s="6"/>
      <c r="G6" s="6"/>
      <c r="H6" s="6"/>
    </row>
    <row r="9" spans="2:8" x14ac:dyDescent="0.35">
      <c r="B9" s="7" t="s">
        <v>63</v>
      </c>
    </row>
    <row r="10" spans="2:8" x14ac:dyDescent="0.35">
      <c r="F10" s="8" t="s">
        <v>5</v>
      </c>
      <c r="G10" s="9"/>
    </row>
    <row r="11" spans="2:8" ht="26.5" x14ac:dyDescent="0.35">
      <c r="B11" s="10" t="s">
        <v>6</v>
      </c>
      <c r="C11" s="10" t="s">
        <v>40</v>
      </c>
      <c r="D11" s="10" t="s">
        <v>7</v>
      </c>
      <c r="E11" s="10" t="s">
        <v>8</v>
      </c>
      <c r="F11" s="10" t="s">
        <v>9</v>
      </c>
      <c r="G11" s="10" t="s">
        <v>10</v>
      </c>
      <c r="H11" s="10" t="s">
        <v>11</v>
      </c>
    </row>
    <row r="12" spans="2:8" hidden="1" x14ac:dyDescent="0.35"/>
    <row r="13" spans="2:8" hidden="1" x14ac:dyDescent="0.35">
      <c r="B13" s="18" t="s">
        <v>64</v>
      </c>
      <c r="C13" s="33"/>
      <c r="D13" s="33"/>
      <c r="E13" s="25">
        <v>0</v>
      </c>
      <c r="F13" s="33"/>
      <c r="G13" s="33"/>
      <c r="H13" s="13"/>
    </row>
    <row r="14" spans="2:8" hidden="1" x14ac:dyDescent="0.35">
      <c r="B14" s="18" t="s">
        <v>65</v>
      </c>
      <c r="C14" s="17"/>
      <c r="D14" s="17"/>
      <c r="E14" s="25">
        <v>0</v>
      </c>
      <c r="F14" s="17"/>
      <c r="G14" s="17"/>
      <c r="H14" s="13" t="s">
        <v>37</v>
      </c>
    </row>
    <row r="15" spans="2:8" hidden="1" x14ac:dyDescent="0.35">
      <c r="B15" s="18" t="s">
        <v>66</v>
      </c>
      <c r="C15" s="25"/>
      <c r="D15" s="25"/>
      <c r="E15" s="25">
        <v>0</v>
      </c>
      <c r="F15" s="47"/>
      <c r="G15" s="25"/>
      <c r="H15" s="13" t="s">
        <v>37</v>
      </c>
    </row>
    <row r="16" spans="2:8" hidden="1" x14ac:dyDescent="0.35">
      <c r="B16" s="18" t="s">
        <v>67</v>
      </c>
      <c r="C16" s="25"/>
      <c r="D16" s="25"/>
      <c r="E16" s="25">
        <v>0</v>
      </c>
      <c r="F16" s="17"/>
      <c r="G16" s="25"/>
      <c r="H16" s="13" t="s">
        <v>37</v>
      </c>
    </row>
    <row r="17" spans="2:8" hidden="1" x14ac:dyDescent="0.35">
      <c r="B17" s="18" t="s">
        <v>68</v>
      </c>
      <c r="C17" s="25"/>
      <c r="D17" s="25"/>
      <c r="E17" s="25">
        <v>0</v>
      </c>
      <c r="F17" s="47"/>
      <c r="G17" s="25"/>
      <c r="H17" s="13" t="s">
        <v>37</v>
      </c>
    </row>
    <row r="18" spans="2:8" hidden="1" x14ac:dyDescent="0.35">
      <c r="B18" s="18" t="s">
        <v>69</v>
      </c>
      <c r="C18" s="25"/>
      <c r="D18" s="25"/>
      <c r="E18" s="25">
        <v>0</v>
      </c>
      <c r="F18" s="47"/>
      <c r="G18" s="25"/>
      <c r="H18" s="13" t="s">
        <v>37</v>
      </c>
    </row>
    <row r="19" spans="2:8" hidden="1" x14ac:dyDescent="0.35">
      <c r="B19" s="18" t="s">
        <v>18</v>
      </c>
      <c r="C19" s="25"/>
      <c r="D19" s="25"/>
      <c r="E19" s="25">
        <v>0</v>
      </c>
      <c r="F19" s="47"/>
      <c r="G19" s="25"/>
      <c r="H19" s="13" t="s">
        <v>37</v>
      </c>
    </row>
    <row r="20" spans="2:8" hidden="1" x14ac:dyDescent="0.35">
      <c r="B20" s="18" t="s">
        <v>19</v>
      </c>
      <c r="C20" s="25"/>
      <c r="D20" s="25"/>
      <c r="E20" s="25">
        <v>0</v>
      </c>
      <c r="F20" s="47"/>
      <c r="G20" s="25"/>
      <c r="H20" s="13" t="s">
        <v>37</v>
      </c>
    </row>
    <row r="21" spans="2:8" hidden="1" x14ac:dyDescent="0.35">
      <c r="B21" s="18" t="s">
        <v>20</v>
      </c>
      <c r="C21" s="25"/>
      <c r="D21" s="25"/>
      <c r="E21" s="25">
        <v>0</v>
      </c>
      <c r="F21" s="47"/>
      <c r="G21" s="25"/>
      <c r="H21" s="13" t="s">
        <v>37</v>
      </c>
    </row>
    <row r="22" spans="2:8" hidden="1" x14ac:dyDescent="0.35">
      <c r="B22" s="18" t="s">
        <v>21</v>
      </c>
      <c r="C22" s="19">
        <v>8171</v>
      </c>
      <c r="D22" s="19">
        <v>4277</v>
      </c>
      <c r="E22" s="19">
        <v>3894</v>
      </c>
      <c r="F22" s="23">
        <v>0</v>
      </c>
      <c r="G22" s="23">
        <v>0</v>
      </c>
      <c r="H22" s="13" t="s">
        <v>37</v>
      </c>
    </row>
    <row r="23" spans="2:8" ht="15.5" hidden="1" x14ac:dyDescent="0.35">
      <c r="B23" s="31" t="s">
        <v>70</v>
      </c>
      <c r="C23" s="14">
        <v>8985</v>
      </c>
      <c r="D23" s="15">
        <v>3422</v>
      </c>
      <c r="E23" s="14">
        <f t="shared" ref="E23:E31" si="0">+C23-D23</f>
        <v>5563</v>
      </c>
      <c r="F23" s="25">
        <v>0</v>
      </c>
      <c r="G23" s="25">
        <v>857.15332999999998</v>
      </c>
      <c r="H23" s="13">
        <f t="shared" ref="H23:H31" si="1">+E23/(+F23+G23)</f>
        <v>6.4900873686158347</v>
      </c>
    </row>
    <row r="24" spans="2:8" ht="15.5" x14ac:dyDescent="0.35">
      <c r="B24" s="31" t="s">
        <v>71</v>
      </c>
      <c r="C24" s="14">
        <v>9791</v>
      </c>
      <c r="D24" s="15">
        <v>3258</v>
      </c>
      <c r="E24" s="14">
        <f t="shared" si="0"/>
        <v>6533</v>
      </c>
      <c r="F24" s="25">
        <v>525</v>
      </c>
      <c r="G24" s="25">
        <v>1529.95</v>
      </c>
      <c r="H24" s="13">
        <f t="shared" si="1"/>
        <v>3.1791527774398407</v>
      </c>
    </row>
    <row r="25" spans="2:8" ht="15.5" x14ac:dyDescent="0.35">
      <c r="B25" s="31" t="s">
        <v>72</v>
      </c>
      <c r="C25" s="14">
        <v>9659</v>
      </c>
      <c r="D25" s="15">
        <v>2725</v>
      </c>
      <c r="E25" s="14">
        <f t="shared" si="0"/>
        <v>6934</v>
      </c>
      <c r="F25" s="25">
        <v>545</v>
      </c>
      <c r="G25" s="25">
        <v>1513.8</v>
      </c>
      <c r="H25" s="13">
        <f t="shared" si="1"/>
        <v>3.3679813483582666</v>
      </c>
    </row>
    <row r="26" spans="2:8" ht="15.5" x14ac:dyDescent="0.35">
      <c r="B26" s="31" t="s">
        <v>73</v>
      </c>
      <c r="C26" s="14">
        <v>12780</v>
      </c>
      <c r="D26" s="15">
        <v>3811</v>
      </c>
      <c r="E26" s="14">
        <f t="shared" si="0"/>
        <v>8969</v>
      </c>
      <c r="F26" s="25">
        <v>565</v>
      </c>
      <c r="G26" s="25">
        <v>1491.6</v>
      </c>
      <c r="H26" s="13">
        <f t="shared" si="1"/>
        <v>4.3610813964796264</v>
      </c>
    </row>
    <row r="27" spans="2:8" ht="15.5" x14ac:dyDescent="0.35">
      <c r="B27" s="31" t="s">
        <v>74</v>
      </c>
      <c r="C27" s="14">
        <v>11681</v>
      </c>
      <c r="D27" s="15">
        <v>3827</v>
      </c>
      <c r="E27" s="14">
        <f t="shared" si="0"/>
        <v>7854</v>
      </c>
      <c r="F27" s="25">
        <v>590</v>
      </c>
      <c r="G27" s="25">
        <v>1468.5</v>
      </c>
      <c r="H27" s="13">
        <f t="shared" si="1"/>
        <v>3.8153995627884383</v>
      </c>
    </row>
    <row r="28" spans="2:8" ht="15.5" x14ac:dyDescent="0.35">
      <c r="B28" s="31" t="s">
        <v>75</v>
      </c>
      <c r="C28" s="14">
        <v>10343</v>
      </c>
      <c r="D28" s="15">
        <v>3834</v>
      </c>
      <c r="E28" s="14">
        <f t="shared" si="0"/>
        <v>6509</v>
      </c>
      <c r="F28" s="25">
        <v>615</v>
      </c>
      <c r="G28" s="25">
        <v>1444.4</v>
      </c>
      <c r="H28" s="13">
        <f t="shared" si="1"/>
        <v>3.1606293095076232</v>
      </c>
    </row>
    <row r="29" spans="2:8" ht="15.5" x14ac:dyDescent="0.35">
      <c r="B29" s="31" t="s">
        <v>76</v>
      </c>
      <c r="C29" s="14">
        <v>12686</v>
      </c>
      <c r="D29" s="15">
        <v>4798</v>
      </c>
      <c r="E29" s="14">
        <f t="shared" si="0"/>
        <v>7888</v>
      </c>
      <c r="F29" s="25">
        <v>640</v>
      </c>
      <c r="G29" s="25">
        <v>1419.3</v>
      </c>
      <c r="H29" s="13">
        <f t="shared" si="1"/>
        <v>3.8304278152770355</v>
      </c>
    </row>
    <row r="30" spans="2:8" ht="15.5" x14ac:dyDescent="0.35">
      <c r="B30" s="31" t="s">
        <v>36</v>
      </c>
      <c r="C30" s="14">
        <v>12897</v>
      </c>
      <c r="D30" s="15">
        <v>5876</v>
      </c>
      <c r="E30" s="14">
        <f t="shared" si="0"/>
        <v>7021</v>
      </c>
      <c r="F30" s="25">
        <v>670</v>
      </c>
      <c r="G30" s="25">
        <v>1389.75</v>
      </c>
      <c r="H30" s="13">
        <f t="shared" si="1"/>
        <v>3.4086661002548855</v>
      </c>
    </row>
    <row r="31" spans="2:8" x14ac:dyDescent="0.35">
      <c r="B31" s="31" t="s">
        <v>30</v>
      </c>
      <c r="C31" s="14">
        <v>12437</v>
      </c>
      <c r="D31" s="15">
        <v>5203</v>
      </c>
      <c r="E31" s="14">
        <f t="shared" si="0"/>
        <v>7234</v>
      </c>
      <c r="F31" s="25">
        <v>700</v>
      </c>
      <c r="G31" s="25">
        <v>1356</v>
      </c>
      <c r="H31" s="13">
        <f t="shared" si="1"/>
        <v>3.5184824902723735</v>
      </c>
    </row>
    <row r="32" spans="2:8" x14ac:dyDescent="0.35">
      <c r="B32" s="31" t="s">
        <v>31</v>
      </c>
      <c r="C32" s="14">
        <f>'[1]Rickenbacker 2024'!$C$446</f>
        <v>12250</v>
      </c>
      <c r="D32" s="15">
        <f>'[1]Rickenbacker 2024'!$D$446</f>
        <v>5701</v>
      </c>
      <c r="E32" s="14">
        <f>+C32-D32</f>
        <v>6549</v>
      </c>
      <c r="F32" s="25">
        <f>'[1]Rickenbacker 2024'!$F$446</f>
        <v>740</v>
      </c>
      <c r="G32" s="25">
        <f>'[1]Rickenbacker 2024'!$G$446</f>
        <v>1319.5</v>
      </c>
      <c r="H32" s="13">
        <f>+E32/(+F32+G32)</f>
        <v>3.1798980335032776</v>
      </c>
    </row>
    <row r="33" spans="1:8" x14ac:dyDescent="0.35">
      <c r="B33" s="31" t="s">
        <v>79</v>
      </c>
      <c r="C33" s="14"/>
      <c r="D33" s="15"/>
      <c r="E33" s="14"/>
      <c r="F33" s="25"/>
      <c r="G33" s="25"/>
      <c r="H33" s="13"/>
    </row>
    <row r="34" spans="1:8" x14ac:dyDescent="0.35">
      <c r="B34" s="18"/>
      <c r="C34" s="14"/>
      <c r="D34" s="15"/>
      <c r="E34" s="14"/>
      <c r="F34" s="25"/>
      <c r="G34" s="25"/>
      <c r="H34" s="13"/>
    </row>
    <row r="35" spans="1:8" ht="15.5" x14ac:dyDescent="0.35">
      <c r="B35" s="2" t="s">
        <v>77</v>
      </c>
      <c r="C35" s="14"/>
      <c r="D35" s="15"/>
      <c r="E35" s="14"/>
      <c r="F35" s="25"/>
      <c r="G35" s="25"/>
      <c r="H35" s="13"/>
    </row>
    <row r="36" spans="1:8" x14ac:dyDescent="0.35">
      <c r="F36" s="40"/>
      <c r="G36" s="40"/>
    </row>
    <row r="37" spans="1:8" x14ac:dyDescent="0.35">
      <c r="B37" s="2" t="s">
        <v>78</v>
      </c>
    </row>
    <row r="39" spans="1:8" x14ac:dyDescent="0.35">
      <c r="B39" s="2" t="s">
        <v>32</v>
      </c>
    </row>
    <row r="40" spans="1:8" x14ac:dyDescent="0.35">
      <c r="B40" s="2" t="s">
        <v>33</v>
      </c>
    </row>
    <row r="41" spans="1:8" x14ac:dyDescent="0.35">
      <c r="B41" s="2" t="s">
        <v>34</v>
      </c>
    </row>
    <row r="42" spans="1:8" x14ac:dyDescent="0.35">
      <c r="B42" s="2" t="s">
        <v>35</v>
      </c>
    </row>
    <row r="45" spans="1:8" x14ac:dyDescent="0.35">
      <c r="A45" s="26"/>
    </row>
    <row r="46" spans="1:8" x14ac:dyDescent="0.35">
      <c r="D46" s="27"/>
    </row>
  </sheetData>
  <phoneticPr fontId="16" type="noConversion"/>
  <printOptions horizontalCentered="1"/>
  <pageMargins left="0.75" right="0.75" top="0.5" bottom="0.75" header="0.5" footer="0.5"/>
  <pageSetup scale="81" firstPageNumber="249" fitToWidth="0" fitToHeight="7" orientation="portrait" useFirstPageNumber="1" r:id="rId1"/>
  <headerFooter alignWithMargins="0">
    <oddFooter>&amp;C&amp;"Arial Narrow,Regular"&amp;P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3378E-99EC-497F-91A0-66B0719EC59A}">
  <dimension ref="B1:P44"/>
  <sheetViews>
    <sheetView zoomScale="115" zoomScaleNormal="115" zoomScaleSheetLayoutView="115" workbookViewId="0">
      <selection activeCell="E45" sqref="E45"/>
    </sheetView>
  </sheetViews>
  <sheetFormatPr defaultColWidth="9.08984375" defaultRowHeight="13" x14ac:dyDescent="0.3"/>
  <cols>
    <col min="1" max="1" width="9.90625" style="2" customWidth="1"/>
    <col min="2" max="3" width="13.6328125" style="2" customWidth="1"/>
    <col min="4" max="4" width="18" style="2" bestFit="1" customWidth="1"/>
    <col min="5" max="7" width="13.6328125" style="2" customWidth="1"/>
    <col min="8" max="8" width="9.90625" style="2" bestFit="1" customWidth="1"/>
    <col min="9" max="9" width="9" style="2" bestFit="1" customWidth="1"/>
    <col min="10" max="11" width="9.08984375" style="2"/>
    <col min="12" max="12" width="9.90625" style="2" bestFit="1" customWidth="1"/>
    <col min="13" max="16384" width="9.08984375" style="2"/>
  </cols>
  <sheetData>
    <row r="1" spans="2:16" x14ac:dyDescent="0.3">
      <c r="B1" s="1" t="s">
        <v>0</v>
      </c>
      <c r="C1" s="1"/>
      <c r="D1" s="1"/>
      <c r="E1" s="1"/>
      <c r="F1" s="1"/>
      <c r="G1" s="1"/>
      <c r="H1" s="1"/>
      <c r="I1" s="7"/>
    </row>
    <row r="2" spans="2:16" ht="18" x14ac:dyDescent="0.4">
      <c r="B2" s="3"/>
      <c r="C2" s="3"/>
      <c r="D2" s="3"/>
      <c r="E2" s="3"/>
      <c r="F2" s="3"/>
      <c r="G2" s="3"/>
      <c r="H2" s="3"/>
      <c r="I2" s="28"/>
    </row>
    <row r="3" spans="2:16" ht="18" x14ac:dyDescent="0.4">
      <c r="B3" s="48" t="s">
        <v>1</v>
      </c>
      <c r="C3" s="48"/>
      <c r="D3" s="48"/>
      <c r="E3" s="48"/>
      <c r="F3" s="48"/>
      <c r="G3" s="48"/>
      <c r="H3" s="48"/>
      <c r="I3" s="4"/>
    </row>
    <row r="4" spans="2:16" ht="15.5" x14ac:dyDescent="0.35">
      <c r="B4" s="5" t="s">
        <v>2</v>
      </c>
      <c r="C4" s="5"/>
      <c r="D4" s="5"/>
      <c r="E4" s="5"/>
      <c r="F4" s="5"/>
      <c r="G4" s="5"/>
      <c r="H4" s="5"/>
      <c r="I4" s="29"/>
    </row>
    <row r="5" spans="2:16" x14ac:dyDescent="0.3">
      <c r="B5" s="4" t="s">
        <v>3</v>
      </c>
      <c r="C5" s="4"/>
      <c r="D5" s="4"/>
      <c r="E5" s="4"/>
      <c r="F5" s="4"/>
      <c r="G5" s="4"/>
      <c r="H5" s="4"/>
    </row>
    <row r="6" spans="2:16" x14ac:dyDescent="0.3">
      <c r="B6" s="6" t="s">
        <v>4</v>
      </c>
      <c r="C6" s="6"/>
      <c r="D6" s="6"/>
      <c r="E6" s="6"/>
      <c r="F6" s="6"/>
      <c r="G6" s="6"/>
      <c r="H6" s="6"/>
      <c r="I6" s="30"/>
    </row>
    <row r="7" spans="2:16" x14ac:dyDescent="0.3">
      <c r="B7" s="6"/>
      <c r="C7" s="6"/>
      <c r="D7" s="6"/>
      <c r="E7" s="6"/>
      <c r="F7" s="6"/>
      <c r="G7" s="6"/>
      <c r="H7" s="6"/>
      <c r="I7" s="30"/>
    </row>
    <row r="8" spans="2:16" x14ac:dyDescent="0.3">
      <c r="B8" s="6"/>
      <c r="C8" s="6"/>
      <c r="D8" s="6"/>
      <c r="E8" s="6"/>
      <c r="F8" s="6"/>
      <c r="G8" s="6"/>
      <c r="H8" s="6"/>
      <c r="I8" s="30"/>
    </row>
    <row r="9" spans="2:16" x14ac:dyDescent="0.3">
      <c r="B9" s="7" t="s">
        <v>51</v>
      </c>
    </row>
    <row r="10" spans="2:16" x14ac:dyDescent="0.3">
      <c r="F10" s="8" t="s">
        <v>5</v>
      </c>
      <c r="G10" s="9"/>
    </row>
    <row r="11" spans="2:16" ht="26.5" x14ac:dyDescent="0.35">
      <c r="B11" s="10" t="s">
        <v>6</v>
      </c>
      <c r="C11" s="10" t="s">
        <v>40</v>
      </c>
      <c r="D11" s="10" t="s">
        <v>52</v>
      </c>
      <c r="E11" s="10" t="s">
        <v>8</v>
      </c>
      <c r="F11" s="10" t="s">
        <v>9</v>
      </c>
      <c r="G11" s="10" t="s">
        <v>10</v>
      </c>
      <c r="H11" s="10" t="s">
        <v>11</v>
      </c>
      <c r="J11"/>
      <c r="K11"/>
      <c r="L11"/>
      <c r="M11"/>
      <c r="N11"/>
      <c r="O11"/>
      <c r="P11"/>
    </row>
    <row r="12" spans="2:16" ht="14.5" hidden="1" x14ac:dyDescent="0.35">
      <c r="J12"/>
      <c r="K12"/>
      <c r="L12"/>
      <c r="M12"/>
      <c r="N12"/>
      <c r="O12"/>
      <c r="P12"/>
    </row>
    <row r="13" spans="2:16" ht="14.5" hidden="1" x14ac:dyDescent="0.35">
      <c r="B13" s="11" t="s">
        <v>12</v>
      </c>
      <c r="C13" s="17">
        <v>61146</v>
      </c>
      <c r="D13" s="17">
        <v>33968</v>
      </c>
      <c r="E13" s="17">
        <v>27178</v>
      </c>
      <c r="F13" s="17">
        <v>3450</v>
      </c>
      <c r="G13" s="17">
        <v>14662</v>
      </c>
      <c r="H13" s="13">
        <v>1.5005521201413428</v>
      </c>
      <c r="J13"/>
      <c r="K13"/>
      <c r="L13"/>
      <c r="M13"/>
      <c r="N13"/>
      <c r="O13"/>
      <c r="P13"/>
    </row>
    <row r="14" spans="2:16" ht="14.5" hidden="1" x14ac:dyDescent="0.35">
      <c r="B14" s="11" t="s">
        <v>13</v>
      </c>
      <c r="C14" s="16">
        <v>67189</v>
      </c>
      <c r="D14" s="16">
        <v>32043</v>
      </c>
      <c r="E14" s="16">
        <v>35146</v>
      </c>
      <c r="F14" s="12">
        <v>4010</v>
      </c>
      <c r="G14" s="12">
        <v>15096</v>
      </c>
      <c r="H14" s="13">
        <v>1.8395268502041244</v>
      </c>
      <c r="J14"/>
      <c r="K14"/>
      <c r="L14"/>
      <c r="M14"/>
      <c r="N14"/>
      <c r="O14"/>
      <c r="P14"/>
    </row>
    <row r="15" spans="2:16" ht="14.5" hidden="1" x14ac:dyDescent="0.35">
      <c r="B15" s="11" t="s">
        <v>14</v>
      </c>
      <c r="C15" s="16">
        <v>65797</v>
      </c>
      <c r="D15" s="16">
        <v>31423</v>
      </c>
      <c r="E15" s="16">
        <v>34374</v>
      </c>
      <c r="F15" s="12">
        <v>4725</v>
      </c>
      <c r="G15" s="12">
        <v>14736</v>
      </c>
      <c r="H15" s="13">
        <v>1.766301834438107</v>
      </c>
      <c r="J15"/>
      <c r="K15"/>
      <c r="L15"/>
      <c r="M15"/>
      <c r="N15"/>
      <c r="O15"/>
      <c r="P15"/>
    </row>
    <row r="16" spans="2:16" ht="14.5" hidden="1" x14ac:dyDescent="0.35">
      <c r="B16" s="11" t="s">
        <v>15</v>
      </c>
      <c r="C16" s="17">
        <v>72190</v>
      </c>
      <c r="D16" s="17">
        <v>36029</v>
      </c>
      <c r="E16" s="17">
        <v>36161</v>
      </c>
      <c r="F16" s="17">
        <v>5010</v>
      </c>
      <c r="G16" s="17">
        <v>14544</v>
      </c>
      <c r="H16" s="13">
        <v>1.8492891480004092</v>
      </c>
      <c r="J16"/>
      <c r="K16"/>
      <c r="L16"/>
      <c r="M16"/>
      <c r="N16"/>
      <c r="O16"/>
      <c r="P16"/>
    </row>
    <row r="17" spans="2:16" ht="14.5" hidden="1" x14ac:dyDescent="0.35">
      <c r="B17" s="11" t="s">
        <v>16</v>
      </c>
      <c r="C17" s="17">
        <v>76423</v>
      </c>
      <c r="D17" s="17">
        <v>34632</v>
      </c>
      <c r="E17" s="17">
        <v>41791</v>
      </c>
      <c r="F17" s="16">
        <v>5096</v>
      </c>
      <c r="G17" s="17">
        <v>14149</v>
      </c>
      <c r="H17" s="13">
        <v>2.171525071447129</v>
      </c>
      <c r="J17"/>
      <c r="K17"/>
      <c r="L17"/>
      <c r="M17"/>
      <c r="N17"/>
      <c r="O17"/>
      <c r="P17"/>
    </row>
    <row r="18" spans="2:16" ht="14.5" hidden="1" x14ac:dyDescent="0.35">
      <c r="B18" s="11" t="s">
        <v>17</v>
      </c>
      <c r="C18" s="17">
        <v>80371</v>
      </c>
      <c r="D18" s="17">
        <v>47056</v>
      </c>
      <c r="E18" s="17">
        <v>33315</v>
      </c>
      <c r="F18" s="17">
        <v>9955</v>
      </c>
      <c r="G18" s="17">
        <v>13159</v>
      </c>
      <c r="H18" s="13">
        <v>1.4413342562948863</v>
      </c>
      <c r="J18"/>
      <c r="K18"/>
      <c r="L18"/>
      <c r="M18"/>
      <c r="N18"/>
      <c r="O18"/>
      <c r="P18"/>
    </row>
    <row r="19" spans="2:16" ht="14.5" hidden="1" x14ac:dyDescent="0.35">
      <c r="B19" s="18" t="s">
        <v>18</v>
      </c>
      <c r="C19" s="17">
        <v>109150</v>
      </c>
      <c r="D19" s="17">
        <v>67259</v>
      </c>
      <c r="E19" s="17">
        <v>41891</v>
      </c>
      <c r="F19" s="17">
        <v>5475</v>
      </c>
      <c r="G19" s="17">
        <v>2916</v>
      </c>
      <c r="H19" s="13">
        <v>4.9923727803599096</v>
      </c>
      <c r="J19"/>
      <c r="K19"/>
      <c r="L19"/>
      <c r="M19"/>
      <c r="N19"/>
      <c r="O19"/>
      <c r="P19"/>
    </row>
    <row r="20" spans="2:16" ht="14.5" hidden="1" x14ac:dyDescent="0.35">
      <c r="B20" s="18" t="s">
        <v>19</v>
      </c>
      <c r="C20" s="19">
        <v>103751</v>
      </c>
      <c r="D20" s="19">
        <v>59550</v>
      </c>
      <c r="E20" s="19">
        <v>44201</v>
      </c>
      <c r="F20" s="19">
        <v>5815</v>
      </c>
      <c r="G20" s="19">
        <v>2584</v>
      </c>
      <c r="H20" s="13">
        <v>5.2626503155137518</v>
      </c>
      <c r="J20"/>
      <c r="K20"/>
      <c r="L20"/>
      <c r="M20"/>
      <c r="N20"/>
      <c r="O20"/>
      <c r="P20"/>
    </row>
    <row r="21" spans="2:16" ht="14.5" hidden="1" x14ac:dyDescent="0.35">
      <c r="B21" s="18" t="s">
        <v>20</v>
      </c>
      <c r="C21" s="21">
        <v>111595</v>
      </c>
      <c r="D21" s="21">
        <v>65911</v>
      </c>
      <c r="E21" s="21">
        <v>45684</v>
      </c>
      <c r="F21" s="21">
        <v>6140</v>
      </c>
      <c r="G21" s="21">
        <v>2950</v>
      </c>
      <c r="H21" s="13">
        <v>5.0257425742574258</v>
      </c>
      <c r="J21"/>
      <c r="K21"/>
      <c r="L21"/>
      <c r="M21"/>
      <c r="N21"/>
      <c r="O21"/>
      <c r="P21"/>
    </row>
    <row r="22" spans="2:16" ht="14.5" hidden="1" x14ac:dyDescent="0.35">
      <c r="B22" s="18" t="s">
        <v>21</v>
      </c>
      <c r="C22" s="37">
        <v>126144</v>
      </c>
      <c r="D22" s="37">
        <v>64341</v>
      </c>
      <c r="E22" s="37">
        <v>61803</v>
      </c>
      <c r="F22" s="37">
        <v>6490</v>
      </c>
      <c r="G22" s="37">
        <v>11896</v>
      </c>
      <c r="H22" s="13">
        <v>3.3614162950070705</v>
      </c>
      <c r="J22"/>
      <c r="K22"/>
      <c r="L22"/>
      <c r="M22"/>
      <c r="N22"/>
      <c r="O22"/>
      <c r="P22"/>
    </row>
    <row r="23" spans="2:16" ht="14.5" hidden="1" x14ac:dyDescent="0.35">
      <c r="B23" s="18" t="s">
        <v>22</v>
      </c>
      <c r="C23" s="14">
        <v>136086</v>
      </c>
      <c r="D23" s="15">
        <v>66700</v>
      </c>
      <c r="E23" s="14">
        <f t="shared" ref="E23:E30" si="0">+C23-D23</f>
        <v>69386</v>
      </c>
      <c r="F23" s="14">
        <v>6875</v>
      </c>
      <c r="G23" s="14">
        <v>22410</v>
      </c>
      <c r="H23" s="13">
        <f t="shared" ref="H23:H30" si="1">+E23/(+F23+G23)</f>
        <v>2.3693358374594502</v>
      </c>
      <c r="J23"/>
      <c r="K23"/>
      <c r="L23"/>
      <c r="M23"/>
      <c r="N23"/>
      <c r="O23"/>
      <c r="P23"/>
    </row>
    <row r="24" spans="2:16" ht="14.5" x14ac:dyDescent="0.35">
      <c r="B24" s="18" t="s">
        <v>23</v>
      </c>
      <c r="C24" s="14">
        <v>143864</v>
      </c>
      <c r="D24" s="15">
        <v>71267</v>
      </c>
      <c r="E24" s="14">
        <f t="shared" si="0"/>
        <v>72597</v>
      </c>
      <c r="F24" s="14">
        <v>7050</v>
      </c>
      <c r="G24" s="14">
        <v>22562</v>
      </c>
      <c r="H24" s="13">
        <f t="shared" si="1"/>
        <v>2.4516074564365797</v>
      </c>
      <c r="J24"/>
      <c r="K24"/>
      <c r="L24"/>
      <c r="M24"/>
      <c r="N24"/>
      <c r="O24"/>
      <c r="P24"/>
    </row>
    <row r="25" spans="2:16" ht="14.5" x14ac:dyDescent="0.35">
      <c r="B25" s="18" t="s">
        <v>24</v>
      </c>
      <c r="C25" s="14">
        <v>166756</v>
      </c>
      <c r="D25" s="15">
        <v>79575</v>
      </c>
      <c r="E25" s="14">
        <f t="shared" si="0"/>
        <v>87181</v>
      </c>
      <c r="F25" s="14">
        <v>1095</v>
      </c>
      <c r="G25" s="14">
        <v>23540</v>
      </c>
      <c r="H25" s="13">
        <f t="shared" si="1"/>
        <v>3.5389080576415668</v>
      </c>
      <c r="J25"/>
      <c r="K25"/>
      <c r="L25"/>
      <c r="M25"/>
      <c r="N25"/>
      <c r="O25"/>
      <c r="P25"/>
    </row>
    <row r="26" spans="2:16" x14ac:dyDescent="0.3">
      <c r="B26" s="18" t="s">
        <v>25</v>
      </c>
      <c r="C26" s="14">
        <v>155928</v>
      </c>
      <c r="D26" s="15">
        <v>80384</v>
      </c>
      <c r="E26" s="14">
        <f t="shared" si="0"/>
        <v>75544</v>
      </c>
      <c r="F26" s="14">
        <v>6840</v>
      </c>
      <c r="G26" s="14">
        <v>24352</v>
      </c>
      <c r="H26" s="13">
        <f t="shared" si="1"/>
        <v>2.4219030520646321</v>
      </c>
    </row>
    <row r="27" spans="2:16" x14ac:dyDescent="0.3">
      <c r="B27" s="18" t="s">
        <v>26</v>
      </c>
      <c r="C27" s="14">
        <v>165592</v>
      </c>
      <c r="D27" s="15">
        <v>85840</v>
      </c>
      <c r="E27" s="14">
        <f t="shared" si="0"/>
        <v>79752</v>
      </c>
      <c r="F27" s="14">
        <v>7130</v>
      </c>
      <c r="G27" s="14">
        <v>24749</v>
      </c>
      <c r="H27" s="13">
        <f t="shared" si="1"/>
        <v>2.5017095893848613</v>
      </c>
    </row>
    <row r="28" spans="2:16" x14ac:dyDescent="0.3">
      <c r="B28" s="31" t="s">
        <v>27</v>
      </c>
      <c r="C28" s="14">
        <v>133694</v>
      </c>
      <c r="D28" s="15">
        <v>94762</v>
      </c>
      <c r="E28" s="14">
        <f t="shared" si="0"/>
        <v>38932</v>
      </c>
      <c r="F28" s="25">
        <v>7450</v>
      </c>
      <c r="G28" s="25">
        <v>23226</v>
      </c>
      <c r="H28" s="13">
        <f t="shared" si="1"/>
        <v>1.2691354805059329</v>
      </c>
      <c r="I28" s="36"/>
    </row>
    <row r="29" spans="2:16" ht="15.5" x14ac:dyDescent="0.35">
      <c r="B29" s="31" t="s">
        <v>53</v>
      </c>
      <c r="C29" s="14">
        <v>139933</v>
      </c>
      <c r="D29" s="15">
        <v>86110</v>
      </c>
      <c r="E29" s="14">
        <f t="shared" si="0"/>
        <v>53823</v>
      </c>
      <c r="F29" s="25">
        <v>7815</v>
      </c>
      <c r="G29" s="25">
        <v>19648</v>
      </c>
      <c r="H29" s="13">
        <f t="shared" si="1"/>
        <v>1.9598368714270109</v>
      </c>
      <c r="I29"/>
    </row>
    <row r="30" spans="2:16" ht="14.5" x14ac:dyDescent="0.35">
      <c r="B30" s="31" t="s">
        <v>29</v>
      </c>
      <c r="C30" s="14">
        <v>203977</v>
      </c>
      <c r="D30" s="15">
        <v>97652</v>
      </c>
      <c r="E30" s="14">
        <f t="shared" si="0"/>
        <v>106325</v>
      </c>
      <c r="F30" s="38">
        <v>0</v>
      </c>
      <c r="G30" s="25">
        <v>21054</v>
      </c>
      <c r="H30" s="13">
        <f t="shared" si="1"/>
        <v>5.0501092428992118</v>
      </c>
      <c r="I30"/>
    </row>
    <row r="31" spans="2:16" ht="14.5" x14ac:dyDescent="0.35">
      <c r="B31" s="18" t="s">
        <v>30</v>
      </c>
      <c r="C31" s="14">
        <v>265981</v>
      </c>
      <c r="D31" s="15">
        <v>128820</v>
      </c>
      <c r="E31" s="14">
        <v>137161</v>
      </c>
      <c r="F31" s="38">
        <v>0</v>
      </c>
      <c r="G31" s="25">
        <v>43145</v>
      </c>
      <c r="H31" s="13">
        <v>3.1790705759647699</v>
      </c>
      <c r="I31"/>
    </row>
    <row r="32" spans="2:16" ht="14.5" x14ac:dyDescent="0.35">
      <c r="B32" s="18" t="s">
        <v>31</v>
      </c>
      <c r="C32" s="14">
        <f>+'[1]Seaport 2024'!$C$24</f>
        <v>300458</v>
      </c>
      <c r="D32" s="15">
        <f>+'[1]Seaport 2024'!$D$24</f>
        <v>152293</v>
      </c>
      <c r="E32" s="14">
        <f>+'[1]Seaport 2024'!$E$24</f>
        <v>148165</v>
      </c>
      <c r="F32" s="38">
        <f>+'[1]Seaport 2024'!$F$24</f>
        <v>5000</v>
      </c>
      <c r="G32" s="25">
        <f>+'[1]Seaport 2024'!$G$24</f>
        <v>76300</v>
      </c>
      <c r="H32" s="13">
        <f>+'[1]Seaport 2024'!$H$24</f>
        <v>1.8224477244772448</v>
      </c>
      <c r="I32"/>
    </row>
    <row r="33" spans="2:9" ht="14.5" x14ac:dyDescent="0.35">
      <c r="B33" s="18" t="s">
        <v>79</v>
      </c>
      <c r="C33" s="14"/>
      <c r="D33" s="15"/>
      <c r="E33" s="14"/>
      <c r="F33" s="38"/>
      <c r="G33" s="25"/>
      <c r="H33" s="13"/>
      <c r="I33"/>
    </row>
    <row r="34" spans="2:9" ht="14.5" x14ac:dyDescent="0.35">
      <c r="I34"/>
    </row>
    <row r="35" spans="2:9" ht="14.5" x14ac:dyDescent="0.35">
      <c r="B35" s="2" t="s">
        <v>54</v>
      </c>
      <c r="I35"/>
    </row>
    <row r="36" spans="2:9" ht="14.5" x14ac:dyDescent="0.35">
      <c r="I36"/>
    </row>
    <row r="37" spans="2:9" x14ac:dyDescent="0.3">
      <c r="B37" s="2" t="s">
        <v>32</v>
      </c>
    </row>
    <row r="38" spans="2:9" x14ac:dyDescent="0.3">
      <c r="B38" s="2" t="s">
        <v>33</v>
      </c>
    </row>
    <row r="39" spans="2:9" x14ac:dyDescent="0.3">
      <c r="B39" s="2" t="s">
        <v>34</v>
      </c>
      <c r="H39" s="7"/>
      <c r="I39" s="7"/>
    </row>
    <row r="40" spans="2:9" x14ac:dyDescent="0.3">
      <c r="B40" s="2" t="s">
        <v>35</v>
      </c>
      <c r="I40" s="7"/>
    </row>
    <row r="41" spans="2:9" x14ac:dyDescent="0.3">
      <c r="I41" s="7"/>
    </row>
    <row r="42" spans="2:9" x14ac:dyDescent="0.3">
      <c r="B42" s="2" t="s">
        <v>55</v>
      </c>
      <c r="I42" s="7"/>
    </row>
    <row r="43" spans="2:9" x14ac:dyDescent="0.3">
      <c r="I43" s="7"/>
    </row>
    <row r="44" spans="2:9" x14ac:dyDescent="0.3">
      <c r="D44" s="27"/>
    </row>
  </sheetData>
  <mergeCells count="1">
    <mergeCell ref="B3:H3"/>
  </mergeCells>
  <phoneticPr fontId="16" type="noConversion"/>
  <printOptions horizontalCentered="1"/>
  <pageMargins left="0.75" right="0.75" top="0.5" bottom="0.75" header="0.5" footer="0.5"/>
  <pageSetup scale="81" firstPageNumber="249" fitToWidth="0" fitToHeight="7" orientation="portrait" useFirstPageNumber="1" r:id="rId1"/>
  <headerFooter alignWithMargins="0">
    <oddFooter>&amp;C&amp;"Arial Narrow,Regular"&amp;P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83149-FDD7-4125-93D5-E5B8A4AD22BB}">
  <dimension ref="B1:M41"/>
  <sheetViews>
    <sheetView zoomScale="115" zoomScaleNormal="115" zoomScaleSheetLayoutView="115" workbookViewId="0">
      <selection activeCell="G43" sqref="G43"/>
    </sheetView>
  </sheetViews>
  <sheetFormatPr defaultColWidth="9.08984375" defaultRowHeight="14.5" x14ac:dyDescent="0.35"/>
  <cols>
    <col min="1" max="1" width="9.90625" style="2" customWidth="1"/>
    <col min="2" max="3" width="13.6328125" style="2" customWidth="1"/>
    <col min="4" max="4" width="18" style="2" bestFit="1" customWidth="1"/>
    <col min="5" max="7" width="13.6328125" style="2" customWidth="1"/>
    <col min="8" max="8" width="9.90625" style="2" bestFit="1" customWidth="1"/>
    <col min="9" max="9" width="9" bestFit="1" customWidth="1"/>
    <col min="10" max="11" width="9.08984375" style="2"/>
    <col min="12" max="12" width="9.90625" style="2" bestFit="1" customWidth="1"/>
    <col min="13" max="16384" width="9.08984375" style="2"/>
  </cols>
  <sheetData>
    <row r="1" spans="2:8" x14ac:dyDescent="0.35">
      <c r="B1" s="1" t="s">
        <v>0</v>
      </c>
      <c r="C1" s="1"/>
      <c r="D1" s="1"/>
      <c r="E1" s="1"/>
      <c r="F1" s="1"/>
      <c r="G1" s="1"/>
      <c r="H1" s="1"/>
    </row>
    <row r="2" spans="2:8" ht="18" x14ac:dyDescent="0.4">
      <c r="C2" s="3"/>
      <c r="D2" s="3"/>
      <c r="E2" s="3"/>
      <c r="F2" s="3"/>
      <c r="G2" s="3"/>
      <c r="H2" s="3"/>
    </row>
    <row r="3" spans="2:8" ht="18" x14ac:dyDescent="0.4">
      <c r="B3" s="3" t="s">
        <v>1</v>
      </c>
      <c r="C3" s="4"/>
      <c r="D3" s="4"/>
      <c r="E3" s="4"/>
      <c r="F3" s="4"/>
      <c r="G3" s="4"/>
      <c r="H3" s="4"/>
    </row>
    <row r="4" spans="2:8" ht="15.5" x14ac:dyDescent="0.35">
      <c r="B4" s="5" t="s">
        <v>2</v>
      </c>
      <c r="C4" s="5"/>
      <c r="D4" s="5"/>
      <c r="E4" s="5"/>
      <c r="F4" s="5"/>
      <c r="G4" s="5"/>
      <c r="H4" s="5"/>
    </row>
    <row r="5" spans="2:8" x14ac:dyDescent="0.35">
      <c r="B5" s="4" t="s">
        <v>3</v>
      </c>
      <c r="C5" s="4"/>
      <c r="D5" s="4"/>
      <c r="E5" s="4"/>
      <c r="F5" s="4"/>
      <c r="G5" s="4"/>
      <c r="H5" s="4"/>
    </row>
    <row r="6" spans="2:8" x14ac:dyDescent="0.35">
      <c r="B6" s="6" t="s">
        <v>4</v>
      </c>
      <c r="C6" s="6"/>
      <c r="D6" s="6"/>
      <c r="E6" s="6"/>
      <c r="F6" s="6"/>
      <c r="G6" s="6"/>
      <c r="H6" s="6"/>
    </row>
    <row r="8" spans="2:8" x14ac:dyDescent="0.35">
      <c r="E8" s="27"/>
    </row>
    <row r="9" spans="2:8" x14ac:dyDescent="0.35">
      <c r="B9" s="7" t="s">
        <v>58</v>
      </c>
    </row>
    <row r="10" spans="2:8" x14ac:dyDescent="0.35">
      <c r="F10" s="8" t="s">
        <v>5</v>
      </c>
      <c r="G10" s="9"/>
    </row>
    <row r="11" spans="2:8" ht="26.5" x14ac:dyDescent="0.35">
      <c r="B11" s="10" t="s">
        <v>6</v>
      </c>
      <c r="C11" s="10" t="s">
        <v>40</v>
      </c>
      <c r="D11" s="10" t="s">
        <v>7</v>
      </c>
      <c r="E11" s="10" t="s">
        <v>8</v>
      </c>
      <c r="F11" s="10" t="s">
        <v>9</v>
      </c>
      <c r="G11" s="10" t="s">
        <v>10</v>
      </c>
      <c r="H11" s="10" t="s">
        <v>11</v>
      </c>
    </row>
    <row r="12" spans="2:8" hidden="1" x14ac:dyDescent="0.35"/>
    <row r="13" spans="2:8" hidden="1" x14ac:dyDescent="0.35">
      <c r="B13" s="11" t="s">
        <v>12</v>
      </c>
      <c r="C13" s="17">
        <v>385220</v>
      </c>
      <c r="D13" s="17">
        <v>233913</v>
      </c>
      <c r="E13" s="17">
        <v>151307</v>
      </c>
      <c r="F13" s="17">
        <v>17050</v>
      </c>
      <c r="G13" s="17">
        <v>64731</v>
      </c>
      <c r="H13" s="13">
        <v>1.8501485675156821</v>
      </c>
    </row>
    <row r="14" spans="2:8" hidden="1" x14ac:dyDescent="0.35">
      <c r="B14" s="11" t="s">
        <v>13</v>
      </c>
      <c r="C14" s="16">
        <v>401442</v>
      </c>
      <c r="D14" s="16">
        <v>191431</v>
      </c>
      <c r="E14" s="12">
        <v>210011</v>
      </c>
      <c r="F14" s="12">
        <v>15700</v>
      </c>
      <c r="G14" s="12">
        <v>84102</v>
      </c>
      <c r="H14" s="13">
        <v>2.1042764674054628</v>
      </c>
    </row>
    <row r="15" spans="2:8" hidden="1" x14ac:dyDescent="0.35">
      <c r="B15" s="11" t="s">
        <v>14</v>
      </c>
      <c r="C15" s="16">
        <v>364430</v>
      </c>
      <c r="D15" s="16">
        <v>184608</v>
      </c>
      <c r="E15" s="12">
        <v>179822</v>
      </c>
      <c r="F15" s="12">
        <v>19285</v>
      </c>
      <c r="G15" s="12">
        <v>83216</v>
      </c>
      <c r="H15" s="13">
        <v>1.7543438600599019</v>
      </c>
    </row>
    <row r="16" spans="2:8" hidden="1" x14ac:dyDescent="0.35">
      <c r="B16" s="11" t="s">
        <v>15</v>
      </c>
      <c r="C16" s="17">
        <v>398881</v>
      </c>
      <c r="D16" s="17">
        <v>168891</v>
      </c>
      <c r="E16" s="17">
        <v>229990</v>
      </c>
      <c r="F16" s="17">
        <v>26020</v>
      </c>
      <c r="G16" s="17">
        <v>88956</v>
      </c>
      <c r="H16" s="13">
        <v>2.000330503757306</v>
      </c>
    </row>
    <row r="17" spans="2:12" hidden="1" x14ac:dyDescent="0.35">
      <c r="B17" s="11" t="s">
        <v>16</v>
      </c>
      <c r="C17" s="17">
        <v>383612</v>
      </c>
      <c r="D17" s="17">
        <v>180219</v>
      </c>
      <c r="E17" s="17">
        <v>203393</v>
      </c>
      <c r="F17" s="16">
        <v>27265</v>
      </c>
      <c r="G17" s="17">
        <v>88367</v>
      </c>
      <c r="H17" s="13">
        <v>1.7589681057146811</v>
      </c>
    </row>
    <row r="18" spans="2:12" hidden="1" x14ac:dyDescent="0.35">
      <c r="B18" s="11" t="s">
        <v>17</v>
      </c>
      <c r="C18" s="17">
        <v>396084</v>
      </c>
      <c r="D18" s="17">
        <v>196872</v>
      </c>
      <c r="E18" s="17">
        <v>199212</v>
      </c>
      <c r="F18" s="17">
        <v>28615</v>
      </c>
      <c r="G18" s="17">
        <v>87039</v>
      </c>
      <c r="H18" s="13">
        <v>1.7224825773427637</v>
      </c>
    </row>
    <row r="19" spans="2:12" hidden="1" x14ac:dyDescent="0.35">
      <c r="B19" s="18" t="s">
        <v>18</v>
      </c>
      <c r="C19" s="17">
        <v>545660</v>
      </c>
      <c r="D19" s="17">
        <v>340077</v>
      </c>
      <c r="E19" s="17">
        <v>205583</v>
      </c>
      <c r="F19" s="17">
        <v>48035</v>
      </c>
      <c r="G19" s="17">
        <v>97710</v>
      </c>
      <c r="H19" s="13">
        <v>1.4105664002195615</v>
      </c>
    </row>
    <row r="20" spans="2:12" hidden="1" x14ac:dyDescent="0.35">
      <c r="B20" s="18" t="s">
        <v>19</v>
      </c>
      <c r="C20" s="19">
        <v>536302</v>
      </c>
      <c r="D20" s="19">
        <v>325077</v>
      </c>
      <c r="E20" s="19">
        <v>211225</v>
      </c>
      <c r="F20" s="19">
        <v>50275</v>
      </c>
      <c r="G20" s="19">
        <v>93919</v>
      </c>
      <c r="H20" s="13">
        <v>1.4648667767036077</v>
      </c>
    </row>
    <row r="21" spans="2:12" hidden="1" x14ac:dyDescent="0.35">
      <c r="B21" s="18" t="s">
        <v>20</v>
      </c>
      <c r="C21" s="21">
        <v>548408</v>
      </c>
      <c r="D21" s="21">
        <v>339975</v>
      </c>
      <c r="E21" s="21">
        <v>208433</v>
      </c>
      <c r="F21" s="21">
        <v>54650</v>
      </c>
      <c r="G21" s="21">
        <v>91561</v>
      </c>
      <c r="H21" s="13">
        <v>1.4255630561312076</v>
      </c>
    </row>
    <row r="22" spans="2:12" hidden="1" x14ac:dyDescent="0.35">
      <c r="B22" s="18" t="s">
        <v>21</v>
      </c>
      <c r="C22" s="22">
        <v>578850</v>
      </c>
      <c r="D22" s="42">
        <v>349863</v>
      </c>
      <c r="E22" s="22">
        <v>228987</v>
      </c>
      <c r="F22" s="22">
        <v>59745</v>
      </c>
      <c r="G22" s="22">
        <v>103364</v>
      </c>
      <c r="H22" s="13">
        <v>1.4038894236369543</v>
      </c>
    </row>
    <row r="23" spans="2:12" hidden="1" x14ac:dyDescent="0.35">
      <c r="B23" s="18" t="s">
        <v>22</v>
      </c>
      <c r="C23" s="14">
        <v>613316</v>
      </c>
      <c r="D23" s="15">
        <v>368907</v>
      </c>
      <c r="E23" s="14">
        <f t="shared" ref="E23:E32" si="0">+C23-D23</f>
        <v>244409</v>
      </c>
      <c r="F23" s="14">
        <v>62640</v>
      </c>
      <c r="G23" s="14">
        <v>94076</v>
      </c>
      <c r="H23" s="13">
        <f t="shared" ref="H23:H32" si="1">+E23/(+F23+G23)</f>
        <v>1.5595663493197887</v>
      </c>
    </row>
    <row r="24" spans="2:12" x14ac:dyDescent="0.35">
      <c r="B24" s="18" t="s">
        <v>23</v>
      </c>
      <c r="C24" s="14">
        <v>659782</v>
      </c>
      <c r="D24" s="15">
        <v>388488</v>
      </c>
      <c r="E24" s="14">
        <f t="shared" si="0"/>
        <v>271294</v>
      </c>
      <c r="F24" s="14">
        <v>65735</v>
      </c>
      <c r="G24" s="14">
        <v>95459</v>
      </c>
      <c r="H24" s="13">
        <f t="shared" si="1"/>
        <v>1.6830279042644267</v>
      </c>
    </row>
    <row r="25" spans="2:12" x14ac:dyDescent="0.35">
      <c r="B25" s="18" t="s">
        <v>24</v>
      </c>
      <c r="C25" s="14">
        <v>707332</v>
      </c>
      <c r="D25" s="15">
        <v>398530</v>
      </c>
      <c r="E25" s="14">
        <f t="shared" si="0"/>
        <v>308802</v>
      </c>
      <c r="F25" s="14">
        <v>68990</v>
      </c>
      <c r="G25" s="14">
        <v>92205</v>
      </c>
      <c r="H25" s="13">
        <f t="shared" si="1"/>
        <v>1.9157045814076119</v>
      </c>
    </row>
    <row r="26" spans="2:12" x14ac:dyDescent="0.35">
      <c r="B26" s="18" t="s">
        <v>25</v>
      </c>
      <c r="C26" s="14">
        <v>711849</v>
      </c>
      <c r="D26" s="15">
        <v>412782</v>
      </c>
      <c r="E26" s="14">
        <f t="shared" si="0"/>
        <v>299067</v>
      </c>
      <c r="F26" s="14">
        <v>71055</v>
      </c>
      <c r="G26" s="14">
        <v>100241</v>
      </c>
      <c r="H26" s="13">
        <f t="shared" si="1"/>
        <v>1.7459076685970485</v>
      </c>
    </row>
    <row r="27" spans="2:12" x14ac:dyDescent="0.35">
      <c r="B27" s="18" t="s">
        <v>26</v>
      </c>
      <c r="C27" s="14">
        <v>734451</v>
      </c>
      <c r="D27" s="15">
        <v>442225</v>
      </c>
      <c r="E27" s="14">
        <f t="shared" si="0"/>
        <v>292226</v>
      </c>
      <c r="F27" s="14">
        <v>74720</v>
      </c>
      <c r="G27" s="14">
        <v>107819</v>
      </c>
      <c r="H27" s="13">
        <f t="shared" si="1"/>
        <v>1.6008962468294448</v>
      </c>
    </row>
    <row r="28" spans="2:12" x14ac:dyDescent="0.35">
      <c r="B28" s="18" t="s">
        <v>27</v>
      </c>
      <c r="C28" s="14">
        <v>769482</v>
      </c>
      <c r="D28" s="15">
        <v>478679</v>
      </c>
      <c r="E28" s="14">
        <f t="shared" si="0"/>
        <v>290803</v>
      </c>
      <c r="F28" s="14">
        <v>78590</v>
      </c>
      <c r="G28" s="14">
        <v>123438</v>
      </c>
      <c r="H28" s="13">
        <f t="shared" si="1"/>
        <v>1.4394192884154671</v>
      </c>
    </row>
    <row r="29" spans="2:12" x14ac:dyDescent="0.35">
      <c r="B29" s="18" t="s">
        <v>28</v>
      </c>
      <c r="C29" s="14">
        <v>827125</v>
      </c>
      <c r="D29" s="15">
        <v>477037</v>
      </c>
      <c r="E29" s="14">
        <f t="shared" si="0"/>
        <v>350088</v>
      </c>
      <c r="F29" s="14">
        <v>82255</v>
      </c>
      <c r="G29" s="14">
        <v>153362</v>
      </c>
      <c r="H29" s="13">
        <f t="shared" si="1"/>
        <v>1.4858350628350245</v>
      </c>
      <c r="L29" s="43"/>
    </row>
    <row r="30" spans="2:12" x14ac:dyDescent="0.35">
      <c r="B30" s="18" t="s">
        <v>29</v>
      </c>
      <c r="C30" s="14">
        <v>870933</v>
      </c>
      <c r="D30" s="15">
        <v>509513</v>
      </c>
      <c r="E30" s="14">
        <f t="shared" si="0"/>
        <v>361420</v>
      </c>
      <c r="F30" s="25">
        <v>86510</v>
      </c>
      <c r="G30" s="25">
        <v>149080</v>
      </c>
      <c r="H30" s="13">
        <f t="shared" si="1"/>
        <v>1.5341058618786876</v>
      </c>
      <c r="L30" s="43"/>
    </row>
    <row r="31" spans="2:12" x14ac:dyDescent="0.35">
      <c r="B31" s="18" t="s">
        <v>30</v>
      </c>
      <c r="C31" s="14">
        <v>954412</v>
      </c>
      <c r="D31" s="15">
        <v>582158</v>
      </c>
      <c r="E31" s="14">
        <v>372254</v>
      </c>
      <c r="F31" s="25">
        <v>89340</v>
      </c>
      <c r="G31" s="25">
        <v>144643</v>
      </c>
      <c r="H31" s="13">
        <v>1.5909446412773578</v>
      </c>
      <c r="L31" s="43"/>
    </row>
    <row r="32" spans="2:12" x14ac:dyDescent="0.35">
      <c r="B32" s="18" t="s">
        <v>31</v>
      </c>
      <c r="C32" s="14">
        <f>+'[1]Water &amp; Sewer 2024'!$C$377</f>
        <v>1027932</v>
      </c>
      <c r="D32" s="15">
        <f>+'[1]Water &amp; Sewer 2024'!$D$377</f>
        <v>607897</v>
      </c>
      <c r="E32" s="14">
        <f t="shared" si="0"/>
        <v>420035</v>
      </c>
      <c r="F32" s="25">
        <f>+'[1]Water &amp; Sewer 2024'!$F$377</f>
        <v>93735</v>
      </c>
      <c r="G32" s="25">
        <f>+'[1]Water &amp; Sewer 2024'!$G$377</f>
        <v>152214</v>
      </c>
      <c r="H32" s="13">
        <f t="shared" si="1"/>
        <v>1.7078134084708618</v>
      </c>
    </row>
    <row r="33" spans="2:13" x14ac:dyDescent="0.35">
      <c r="B33" s="18" t="s">
        <v>79</v>
      </c>
      <c r="C33" s="14"/>
      <c r="D33" s="15"/>
      <c r="E33" s="14"/>
      <c r="F33" s="25"/>
      <c r="G33" s="25"/>
      <c r="H33" s="13"/>
    </row>
    <row r="35" spans="2:13" x14ac:dyDescent="0.35">
      <c r="B35" s="2" t="s">
        <v>59</v>
      </c>
    </row>
    <row r="36" spans="2:13" x14ac:dyDescent="0.35">
      <c r="M36" s="44"/>
    </row>
    <row r="37" spans="2:13" x14ac:dyDescent="0.35">
      <c r="B37" s="2" t="s">
        <v>32</v>
      </c>
    </row>
    <row r="38" spans="2:13" x14ac:dyDescent="0.35">
      <c r="B38" s="2" t="s">
        <v>33</v>
      </c>
    </row>
    <row r="39" spans="2:13" x14ac:dyDescent="0.35">
      <c r="B39" s="2" t="s">
        <v>34</v>
      </c>
    </row>
    <row r="40" spans="2:13" x14ac:dyDescent="0.35">
      <c r="B40" s="2" t="s">
        <v>35</v>
      </c>
    </row>
    <row r="41" spans="2:13" x14ac:dyDescent="0.35">
      <c r="D41" s="27"/>
    </row>
  </sheetData>
  <phoneticPr fontId="16" type="noConversion"/>
  <printOptions horizontalCentered="1"/>
  <pageMargins left="0.75" right="0.75" top="0.5" bottom="0.75" header="0.5" footer="0.5"/>
  <pageSetup scale="81" firstPageNumber="249" fitToWidth="0" fitToHeight="7" orientation="portrait" useFirstPageNumber="1" r:id="rId1"/>
  <headerFooter alignWithMargins="0">
    <oddFooter>&amp;C&amp;"Arial Narrow,Regular"&amp;P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10388d5-a73f-4782-bd07-8ed23d8c1b47" xsi:nil="true"/>
    <lcf76f155ced4ddcb4097134ff3c332f xmlns="0488c51a-4c21-4608-946d-d6605ea10a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9F1A9786149849AF2DC3EE8A863F1E" ma:contentTypeVersion="14" ma:contentTypeDescription="Create a new document." ma:contentTypeScope="" ma:versionID="ef2780633bf4a1ba8670f0a721c600c4">
  <xsd:schema xmlns:xsd="http://www.w3.org/2001/XMLSchema" xmlns:xs="http://www.w3.org/2001/XMLSchema" xmlns:p="http://schemas.microsoft.com/office/2006/metadata/properties" xmlns:ns2="0488c51a-4c21-4608-946d-d6605ea10ad7" xmlns:ns3="a10388d5-a73f-4782-bd07-8ed23d8c1b47" targetNamespace="http://schemas.microsoft.com/office/2006/metadata/properties" ma:root="true" ma:fieldsID="8b1365cf480568a5853f7b6a0e87cf52" ns2:_="" ns3:_="">
    <xsd:import namespace="0488c51a-4c21-4608-946d-d6605ea10ad7"/>
    <xsd:import namespace="a10388d5-a73f-4782-bd07-8ed23d8c1b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8c51a-4c21-4608-946d-d6605ea10a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f389013-c5e5-4aa2-b51a-d914561c4c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0388d5-a73f-4782-bd07-8ed23d8c1b4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15966db-18e2-4e08-8b81-39fa4a93e30f}" ma:internalName="TaxCatchAll" ma:showField="CatchAllData" ma:web="a10388d5-a73f-4782-bd07-8ed23d8c1b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8A7FC3-DE40-493B-99E8-5EA21C0AAD82}">
  <ds:schemaRefs>
    <ds:schemaRef ds:uri="http://schemas.microsoft.com/office/2006/metadata/properties"/>
    <ds:schemaRef ds:uri="http://schemas.microsoft.com/office/infopath/2007/PartnerControls"/>
    <ds:schemaRef ds:uri="a10388d5-a73f-4782-bd07-8ed23d8c1b47"/>
    <ds:schemaRef ds:uri="0488c51a-4c21-4608-946d-d6605ea10ad7"/>
  </ds:schemaRefs>
</ds:datastoreItem>
</file>

<file path=customXml/itemProps2.xml><?xml version="1.0" encoding="utf-8"?>
<ds:datastoreItem xmlns:ds="http://schemas.openxmlformats.org/officeDocument/2006/customXml" ds:itemID="{74D28BD4-42A7-4ECE-9DEE-11DA0BEF3CF3}">
  <ds:schemaRefs>
    <ds:schemaRef ds:uri="http://schemas.microsoft.com/sharepoint/v3/contenttype/forms"/>
  </ds:schemaRefs>
</ds:datastoreItem>
</file>

<file path=customXml/itemProps3.xml><?xml version="1.0" encoding="utf-8"?>
<ds:datastoreItem xmlns:ds="http://schemas.openxmlformats.org/officeDocument/2006/customXml" ds:itemID="{05AA664C-0ECC-4508-B45E-154F39DB7C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8c51a-4c21-4608-946d-d6605ea10ad7"/>
    <ds:schemaRef ds:uri="a10388d5-a73f-4782-bd07-8ed23d8c1b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Aviation</vt:lpstr>
      <vt:lpstr>DSWM</vt:lpstr>
      <vt:lpstr>DTPW</vt:lpstr>
      <vt:lpstr>PHT</vt:lpstr>
      <vt:lpstr>Rickenbacker</vt:lpstr>
      <vt:lpstr>Seaport</vt:lpstr>
      <vt:lpstr>WASD</vt:lpstr>
      <vt:lpstr>Aviation!Print_Area</vt:lpstr>
      <vt:lpstr>DSWM!Print_Area</vt:lpstr>
      <vt:lpstr>DTPW!Print_Area</vt:lpstr>
      <vt:lpstr>PHT!Print_Area</vt:lpstr>
      <vt:lpstr>Rickenbacker!Print_Area</vt:lpstr>
      <vt:lpstr>Seaport!Print_Area</vt:lpstr>
      <vt:lpstr>WASD!Print_Area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Centeno, Tania (COC)</dc:creator>
  <cp:lastModifiedBy>Centeno, Tania (COC)</cp:lastModifiedBy>
  <dcterms:created xsi:type="dcterms:W3CDTF">2025-07-29T16:29:10Z</dcterms:created>
  <dcterms:modified xsi:type="dcterms:W3CDTF">2025-07-29T18:22:14Z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0x010100389F1A9786149849AF2DC3EE8A863F1E</vt:lpwstr>
  </property>
  <property fmtid="{D5CDD505-2E9C-101B-9397-08002B2CF9AE}" pid="3" name="MediaServiceImageTags">
    <vt:lpwstr/>
  </property>
</Properties>
</file>