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304752\Documents\"/>
    </mc:Choice>
  </mc:AlternateContent>
  <xr:revisionPtr revIDLastSave="0" documentId="13_ncr:1_{A305E41C-3C84-4FFC-8148-3C602FD23E5B}" xr6:coauthVersionLast="47" xr6:coauthVersionMax="47" xr10:uidLastSave="{00000000-0000-0000-0000-000000000000}"/>
  <bookViews>
    <workbookView xWindow="348" yWindow="0" windowWidth="21864" windowHeight="12360" activeTab="1" xr2:uid="{00000000-000D-0000-FFFF-FFFF00000000}"/>
  </bookViews>
  <sheets>
    <sheet name="FY26.27" sheetId="2" r:id="rId1"/>
    <sheet name="FY25.26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4" i="2" l="1"/>
  <c r="B34" i="3"/>
  <c r="B26" i="3"/>
  <c r="B14" i="3"/>
  <c r="B14" i="2"/>
  <c r="E16" i="2"/>
  <c r="E17" i="2" l="1"/>
  <c r="E18" i="2"/>
  <c r="E19" i="2"/>
  <c r="E20" i="2"/>
  <c r="E21" i="2"/>
  <c r="E22" i="2"/>
  <c r="E23" i="2"/>
  <c r="E24" i="2"/>
  <c r="E6" i="2"/>
  <c r="E7" i="2"/>
  <c r="E8" i="2"/>
  <c r="E9" i="2"/>
  <c r="E10" i="2"/>
  <c r="E11" i="2"/>
  <c r="E12" i="2"/>
  <c r="E5" i="2"/>
  <c r="E26" i="2" l="1"/>
  <c r="E14" i="2"/>
  <c r="E24" i="3"/>
  <c r="E23" i="3" l="1"/>
  <c r="E17" i="3"/>
  <c r="E18" i="3"/>
  <c r="E19" i="3"/>
  <c r="E20" i="3"/>
  <c r="E21" i="3"/>
  <c r="E22" i="3"/>
  <c r="E16" i="3"/>
  <c r="E7" i="3"/>
  <c r="E8" i="3"/>
  <c r="E9" i="3"/>
  <c r="E10" i="3"/>
  <c r="E11" i="3"/>
  <c r="E12" i="3"/>
  <c r="E6" i="3"/>
  <c r="E5" i="3"/>
  <c r="E37" i="3" l="1"/>
  <c r="E39" i="3" s="1"/>
  <c r="E31" i="3"/>
  <c r="E30" i="3"/>
  <c r="E29" i="3"/>
  <c r="E28" i="3"/>
  <c r="E34" i="3" l="1"/>
  <c r="E26" i="3"/>
  <c r="E14" i="3"/>
  <c r="E41" i="3" l="1"/>
  <c r="E42" i="3" l="1"/>
  <c r="E44" i="3" s="1"/>
  <c r="E30" i="2"/>
  <c r="E29" i="2"/>
  <c r="E37" i="2" l="1"/>
  <c r="E39" i="2" s="1"/>
  <c r="E32" i="2"/>
  <c r="E31" i="2"/>
  <c r="E28" i="2"/>
  <c r="B26" i="2"/>
  <c r="E34" i="2" l="1"/>
  <c r="E41" i="2"/>
  <c r="E42" i="2" s="1"/>
  <c r="E44" i="2" s="1"/>
</calcChain>
</file>

<file path=xl/sharedStrings.xml><?xml version="1.0" encoding="utf-8"?>
<sst xmlns="http://schemas.openxmlformats.org/spreadsheetml/2006/main" count="92" uniqueCount="47">
  <si>
    <t>Classification</t>
  </si>
  <si>
    <t>#</t>
  </si>
  <si>
    <t>Total</t>
  </si>
  <si>
    <t>COPS</t>
  </si>
  <si>
    <t>SUB-TOTAL SWORN</t>
  </si>
  <si>
    <t>Public Service Aide</t>
  </si>
  <si>
    <t>Police Records Specialist</t>
  </si>
  <si>
    <t>Police Crime Analyst Specialist</t>
  </si>
  <si>
    <t xml:space="preserve">Office Support Specialist </t>
  </si>
  <si>
    <t>Data Entry Specialist</t>
  </si>
  <si>
    <t>Police Station Specialist</t>
  </si>
  <si>
    <t>Administrative Secretary</t>
  </si>
  <si>
    <t>Secretary</t>
  </si>
  <si>
    <t>SUB-TOTAL NON-SWORN</t>
  </si>
  <si>
    <t>Motorcycle</t>
  </si>
  <si>
    <t>--------------------------------------</t>
  </si>
  <si>
    <t>EST. MIN. PATROL COST</t>
  </si>
  <si>
    <t>SUB-TOTAL VEHICLES</t>
  </si>
  <si>
    <t>Marked Vehicles</t>
  </si>
  <si>
    <t>PSA Vehicle</t>
  </si>
  <si>
    <t>SUB-TOTAL OVERTIME</t>
  </si>
  <si>
    <t>North Central Dade MAC</t>
  </si>
  <si>
    <t>Recommended ENHANCED Staffing</t>
  </si>
  <si>
    <t>Major</t>
  </si>
  <si>
    <t>Captain</t>
  </si>
  <si>
    <t>Lieutenant</t>
  </si>
  <si>
    <t>Sergeant</t>
  </si>
  <si>
    <t>Deputy - Investigative Unit</t>
  </si>
  <si>
    <t>Sergeant - Investigative Unit</t>
  </si>
  <si>
    <t>Deputy</t>
  </si>
  <si>
    <t>General Overtime (Estimated Hours x Rate)</t>
  </si>
  <si>
    <t>* All costs are based on estimated average salaries and include fringes for FY 2025-26</t>
  </si>
  <si>
    <t xml:space="preserve">* Personnel costs do not include any future contractual pay adjustments </t>
  </si>
  <si>
    <t>* The Contract Support Fee changes from year-to-year based on the prior year's actual expenditures</t>
  </si>
  <si>
    <t>Estimated 9.95% Contract Support Fee</t>
  </si>
  <si>
    <t>Estimated Personnel Costs for FY 2026/2027</t>
  </si>
  <si>
    <t xml:space="preserve">* Enhanced Staffing is based on a Relief Factor of 1.20. </t>
  </si>
  <si>
    <r>
      <rPr>
        <b/>
        <sz val="8"/>
        <color theme="1"/>
        <rFont val="Arial"/>
        <family val="2"/>
      </rPr>
      <t>Relief Factor</t>
    </r>
    <r>
      <rPr>
        <sz val="8"/>
        <rFont val="Arial"/>
        <family val="2"/>
      </rPr>
      <t xml:space="preserve"> is a numerical multiplier used to calculate the total number of personnel required to maintain continuous coverage for a position, considering scheduled and unscheduled absences. This will ensure proper coverage throughout shifts.</t>
    </r>
  </si>
  <si>
    <t>Unmarked Vehicles (Sedan)</t>
  </si>
  <si>
    <t>Unmarked Vehicles (SUV)</t>
  </si>
  <si>
    <t>Victim Advocates</t>
  </si>
  <si>
    <t>Estimated Personnel Costs for FY 2025/2026</t>
  </si>
  <si>
    <t xml:space="preserve">Salary </t>
  </si>
  <si>
    <t>Fringe</t>
  </si>
  <si>
    <t>* All costs are based on estimated average salaries and include fringes for FY 2026-27</t>
  </si>
  <si>
    <t>* Overtime usage estimated based on actual total OT hours expended by contracted municipalities for FY 2024-25 and projected for FY 2025-26.</t>
  </si>
  <si>
    <t xml:space="preserve">Local Patrol Subtotal w/ Overtime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</si>
</sst>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4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i/>
      <sz val="8"/>
      <color rgb="FFFF0000"/>
      <name val="Arial"/>
      <family val="2"/>
    </font>
    <font>
      <b/>
      <i/>
      <sz val="8"/>
      <color rgb="FF00B050"/>
      <name val="Arial"/>
      <family val="2"/>
    </font>
    <font>
      <b/>
      <sz val="8"/>
      <color theme="1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6" fontId="2" fillId="3" borderId="0" xfId="0" applyNumberFormat="1" applyFont="1" applyFill="1" applyAlignment="1">
      <alignment horizontal="right" vertical="center"/>
    </xf>
    <xf numFmtId="6" fontId="5" fillId="3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6" fontId="7" fillId="3" borderId="0" xfId="0" applyNumberFormat="1" applyFont="1" applyFill="1" applyAlignment="1">
      <alignment horizontal="right" vertical="center"/>
    </xf>
    <xf numFmtId="6" fontId="8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0" borderId="0" xfId="0" applyFont="1"/>
    <xf numFmtId="6" fontId="2" fillId="3" borderId="0" xfId="0" applyNumberFormat="1" applyFont="1" applyFill="1" applyAlignment="1">
      <alignment vertical="center"/>
    </xf>
    <xf numFmtId="8" fontId="9" fillId="0" borderId="0" xfId="0" applyNumberFormat="1" applyFont="1" applyAlignment="1">
      <alignment vertical="center"/>
    </xf>
    <xf numFmtId="6" fontId="5" fillId="3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3" borderId="0" xfId="0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8" fontId="0" fillId="0" borderId="0" xfId="0" applyNumberFormat="1"/>
    <xf numFmtId="3" fontId="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0" xfId="0" applyNumberFormat="1"/>
    <xf numFmtId="4" fontId="0" fillId="0" borderId="0" xfId="0" applyNumberFormat="1"/>
    <xf numFmtId="10" fontId="0" fillId="0" borderId="0" xfId="0" applyNumberFormat="1"/>
    <xf numFmtId="0" fontId="2" fillId="0" borderId="0" xfId="0" applyFont="1"/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2">
    <cellStyle name="Normal" xfId="0" builtinId="0"/>
    <cellStyle name="Normal 2" xfId="1" xr:uid="{AC6B1A93-CAEC-498B-ADDB-215201FE35AF}"/>
  </cellStyles>
  <dxfs count="2"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557ED-9F1E-4131-9448-E887A07E3BC9}">
  <sheetPr>
    <pageSetUpPr fitToPage="1"/>
  </sheetPr>
  <dimension ref="A1:J51"/>
  <sheetViews>
    <sheetView topLeftCell="A27" workbookViewId="0">
      <selection activeCell="F49" sqref="F49"/>
    </sheetView>
  </sheetViews>
  <sheetFormatPr defaultRowHeight="13.2" x14ac:dyDescent="0.25"/>
  <cols>
    <col min="1" max="1" width="45.5546875" bestFit="1" customWidth="1"/>
    <col min="2" max="2" width="15.88671875" bestFit="1" customWidth="1"/>
    <col min="3" max="3" width="19.44140625" style="1" bestFit="1" customWidth="1"/>
    <col min="4" max="5" width="17.109375" style="1" bestFit="1" customWidth="1"/>
    <col min="8" max="8" width="15.88671875" bestFit="1" customWidth="1"/>
    <col min="9" max="9" width="19.44140625" bestFit="1" customWidth="1"/>
    <col min="10" max="10" width="17.109375" bestFit="1" customWidth="1"/>
    <col min="11" max="11" width="11.44140625" bestFit="1" customWidth="1"/>
  </cols>
  <sheetData>
    <row r="1" spans="1:10" ht="17.399999999999999" x14ac:dyDescent="0.25">
      <c r="A1" s="37" t="s">
        <v>21</v>
      </c>
      <c r="B1" s="37"/>
      <c r="C1" s="37"/>
      <c r="D1" s="37"/>
      <c r="E1" s="37"/>
    </row>
    <row r="2" spans="1:10" ht="17.399999999999999" x14ac:dyDescent="0.25">
      <c r="A2" s="37" t="s">
        <v>35</v>
      </c>
      <c r="B2" s="37"/>
      <c r="C2" s="37"/>
      <c r="D2" s="37"/>
      <c r="E2" s="37"/>
    </row>
    <row r="3" spans="1:10" ht="17.399999999999999" x14ac:dyDescent="0.25">
      <c r="A3" s="37" t="s">
        <v>22</v>
      </c>
      <c r="B3" s="37"/>
      <c r="C3" s="37"/>
      <c r="D3" s="37"/>
      <c r="E3" s="37"/>
    </row>
    <row r="4" spans="1:10" ht="13.8" thickBot="1" x14ac:dyDescent="0.3">
      <c r="A4" s="2" t="s">
        <v>0</v>
      </c>
      <c r="B4" s="3" t="s">
        <v>1</v>
      </c>
      <c r="C4" s="4" t="s">
        <v>42</v>
      </c>
      <c r="D4" s="3" t="s">
        <v>43</v>
      </c>
      <c r="E4" s="4" t="s">
        <v>2</v>
      </c>
    </row>
    <row r="5" spans="1:10" x14ac:dyDescent="0.25">
      <c r="A5" s="5" t="s">
        <v>23</v>
      </c>
      <c r="B5" s="22">
        <v>1</v>
      </c>
      <c r="C5" s="7">
        <v>211108.35</v>
      </c>
      <c r="D5" s="7">
        <v>127747.7</v>
      </c>
      <c r="E5" s="8">
        <f>B5*(C5+D5)</f>
        <v>338856.05</v>
      </c>
      <c r="H5" s="30"/>
      <c r="I5" s="25"/>
      <c r="J5" s="29"/>
    </row>
    <row r="6" spans="1:10" x14ac:dyDescent="0.25">
      <c r="A6" s="5" t="s">
        <v>24</v>
      </c>
      <c r="B6" s="22">
        <v>1</v>
      </c>
      <c r="C6" s="7">
        <v>198901</v>
      </c>
      <c r="D6" s="7">
        <v>121894.23</v>
      </c>
      <c r="E6" s="8">
        <f t="shared" ref="E6:E12" si="0">B6*(C6+D6)</f>
        <v>320795.23</v>
      </c>
    </row>
    <row r="7" spans="1:10" x14ac:dyDescent="0.25">
      <c r="A7" s="5" t="s">
        <v>25</v>
      </c>
      <c r="B7" s="22">
        <v>7</v>
      </c>
      <c r="C7" s="7">
        <v>164586.23999999999</v>
      </c>
      <c r="D7" s="7">
        <v>107020.92</v>
      </c>
      <c r="E7" s="8">
        <f t="shared" si="0"/>
        <v>1901250.1199999999</v>
      </c>
      <c r="J7" s="25"/>
    </row>
    <row r="8" spans="1:10" x14ac:dyDescent="0.25">
      <c r="A8" s="5" t="s">
        <v>26</v>
      </c>
      <c r="B8" s="22">
        <v>18</v>
      </c>
      <c r="C8" s="7">
        <v>145203.97</v>
      </c>
      <c r="D8" s="7">
        <v>98889.54</v>
      </c>
      <c r="E8" s="8">
        <f t="shared" si="0"/>
        <v>4393683.18</v>
      </c>
    </row>
    <row r="9" spans="1:10" x14ac:dyDescent="0.25">
      <c r="A9" s="5" t="s">
        <v>28</v>
      </c>
      <c r="B9" s="22">
        <v>8</v>
      </c>
      <c r="C9" s="7">
        <v>145203.97</v>
      </c>
      <c r="D9" s="7">
        <v>98889.54</v>
      </c>
      <c r="E9" s="8">
        <f t="shared" si="0"/>
        <v>1952748.08</v>
      </c>
    </row>
    <row r="10" spans="1:10" x14ac:dyDescent="0.25">
      <c r="A10" s="5" t="s">
        <v>27</v>
      </c>
      <c r="B10" s="22">
        <v>40</v>
      </c>
      <c r="C10" s="7">
        <v>115291.9</v>
      </c>
      <c r="D10" s="7">
        <v>84578.41</v>
      </c>
      <c r="E10" s="8">
        <f t="shared" si="0"/>
        <v>7994812.4000000004</v>
      </c>
    </row>
    <row r="11" spans="1:10" x14ac:dyDescent="0.25">
      <c r="A11" s="5" t="s">
        <v>29</v>
      </c>
      <c r="B11" s="6">
        <v>126</v>
      </c>
      <c r="C11" s="7">
        <v>115291.9</v>
      </c>
      <c r="D11" s="7">
        <v>84578.41</v>
      </c>
      <c r="E11" s="8">
        <f t="shared" si="0"/>
        <v>25183659.059999999</v>
      </c>
    </row>
    <row r="12" spans="1:10" x14ac:dyDescent="0.25">
      <c r="A12" s="5" t="s">
        <v>3</v>
      </c>
      <c r="B12" s="6">
        <v>0</v>
      </c>
      <c r="C12" s="7"/>
      <c r="D12" s="5"/>
      <c r="E12" s="8">
        <f t="shared" si="0"/>
        <v>0</v>
      </c>
    </row>
    <row r="13" spans="1:10" x14ac:dyDescent="0.25">
      <c r="A13" s="9"/>
      <c r="B13" s="10"/>
      <c r="C13" s="9"/>
      <c r="D13" s="9"/>
      <c r="E13" s="9"/>
    </row>
    <row r="14" spans="1:10" x14ac:dyDescent="0.25">
      <c r="A14" s="11" t="s">
        <v>4</v>
      </c>
      <c r="B14" s="6">
        <f>SUM(B5:B12)</f>
        <v>201</v>
      </c>
      <c r="C14" s="38"/>
      <c r="D14" s="38"/>
      <c r="E14" s="12">
        <f>SUM(E5:E12)</f>
        <v>42085804.120000005</v>
      </c>
    </row>
    <row r="15" spans="1:10" x14ac:dyDescent="0.25">
      <c r="A15" s="9"/>
      <c r="B15" s="9"/>
      <c r="C15" s="9"/>
      <c r="D15" s="9"/>
      <c r="E15" s="9"/>
    </row>
    <row r="16" spans="1:10" x14ac:dyDescent="0.25">
      <c r="A16" s="5" t="s">
        <v>5</v>
      </c>
      <c r="B16" s="6">
        <v>6</v>
      </c>
      <c r="C16" s="7">
        <v>74338.990000000005</v>
      </c>
      <c r="D16" s="7">
        <v>46822.78</v>
      </c>
      <c r="E16" s="8">
        <f>B16*(C16+D16)</f>
        <v>726970.62</v>
      </c>
    </row>
    <row r="17" spans="1:9" x14ac:dyDescent="0.25">
      <c r="A17" s="5" t="s">
        <v>6</v>
      </c>
      <c r="B17" s="6">
        <v>2</v>
      </c>
      <c r="C17" s="13">
        <v>50642.59</v>
      </c>
      <c r="D17" s="7">
        <v>40876.400000000001</v>
      </c>
      <c r="E17" s="8">
        <f t="shared" ref="E17:E24" si="1">B17*(C17+D17)</f>
        <v>183037.97999999998</v>
      </c>
    </row>
    <row r="18" spans="1:9" x14ac:dyDescent="0.25">
      <c r="A18" s="5" t="s">
        <v>7</v>
      </c>
      <c r="B18" s="6">
        <v>4</v>
      </c>
      <c r="C18" s="7">
        <v>71247.179999999993</v>
      </c>
      <c r="D18" s="7">
        <v>46046.91</v>
      </c>
      <c r="E18" s="8">
        <f t="shared" si="1"/>
        <v>469176.36</v>
      </c>
    </row>
    <row r="19" spans="1:9" x14ac:dyDescent="0.25">
      <c r="A19" s="5" t="s">
        <v>8</v>
      </c>
      <c r="B19" s="6">
        <v>0</v>
      </c>
      <c r="C19" s="13">
        <v>0</v>
      </c>
      <c r="D19" s="7"/>
      <c r="E19" s="8">
        <f t="shared" si="1"/>
        <v>0</v>
      </c>
    </row>
    <row r="20" spans="1:9" x14ac:dyDescent="0.25">
      <c r="A20" s="5" t="s">
        <v>9</v>
      </c>
      <c r="B20" s="6">
        <v>0</v>
      </c>
      <c r="C20" s="13">
        <v>0</v>
      </c>
      <c r="D20" s="7"/>
      <c r="E20" s="8">
        <f t="shared" si="1"/>
        <v>0</v>
      </c>
    </row>
    <row r="21" spans="1:9" x14ac:dyDescent="0.25">
      <c r="A21" s="5" t="s">
        <v>10</v>
      </c>
      <c r="B21" s="6">
        <v>1</v>
      </c>
      <c r="C21" s="7">
        <v>61678.34</v>
      </c>
      <c r="D21" s="7">
        <v>43645.71</v>
      </c>
      <c r="E21" s="8">
        <f t="shared" si="1"/>
        <v>105324.04999999999</v>
      </c>
    </row>
    <row r="22" spans="1:9" x14ac:dyDescent="0.25">
      <c r="A22" s="5" t="s">
        <v>11</v>
      </c>
      <c r="B22" s="6">
        <v>1</v>
      </c>
      <c r="C22" s="13">
        <v>64521.91</v>
      </c>
      <c r="D22" s="7">
        <v>44359.28</v>
      </c>
      <c r="E22" s="8">
        <f t="shared" si="1"/>
        <v>108881.19</v>
      </c>
    </row>
    <row r="23" spans="1:9" x14ac:dyDescent="0.25">
      <c r="A23" s="5" t="s">
        <v>12</v>
      </c>
      <c r="B23" s="6">
        <v>2</v>
      </c>
      <c r="C23" s="7">
        <v>58541.39</v>
      </c>
      <c r="D23" s="7">
        <v>42858.53</v>
      </c>
      <c r="E23" s="8">
        <f t="shared" si="1"/>
        <v>202799.84</v>
      </c>
    </row>
    <row r="24" spans="1:9" x14ac:dyDescent="0.25">
      <c r="A24" s="32" t="s">
        <v>40</v>
      </c>
      <c r="B24" s="27">
        <v>2</v>
      </c>
      <c r="C24" s="7">
        <v>89075.9</v>
      </c>
      <c r="D24" s="7">
        <v>50520.86</v>
      </c>
      <c r="E24" s="8">
        <f t="shared" si="1"/>
        <v>279193.52</v>
      </c>
      <c r="I24" s="25"/>
    </row>
    <row r="25" spans="1:9" x14ac:dyDescent="0.25">
      <c r="A25" s="9"/>
      <c r="B25" s="10"/>
      <c r="C25" s="9"/>
      <c r="D25" s="9"/>
      <c r="E25" s="9"/>
    </row>
    <row r="26" spans="1:9" x14ac:dyDescent="0.25">
      <c r="A26" s="11" t="s">
        <v>13</v>
      </c>
      <c r="B26" s="6">
        <f>B16+B17+B18+B19+B20+B21+B22+B23</f>
        <v>16</v>
      </c>
      <c r="C26" s="38"/>
      <c r="D26" s="38"/>
      <c r="E26" s="12">
        <f>SUM(E16:E24)</f>
        <v>2075383.56</v>
      </c>
    </row>
    <row r="27" spans="1:9" x14ac:dyDescent="0.25">
      <c r="A27" s="9"/>
      <c r="B27" s="9"/>
      <c r="C27" s="9"/>
      <c r="D27" s="9"/>
      <c r="E27" s="9"/>
    </row>
    <row r="28" spans="1:9" x14ac:dyDescent="0.25">
      <c r="A28" s="5" t="s">
        <v>18</v>
      </c>
      <c r="B28" s="6">
        <v>145</v>
      </c>
      <c r="C28" s="17">
        <v>12050</v>
      </c>
      <c r="D28" s="5"/>
      <c r="E28" s="19">
        <f>B28*C28</f>
        <v>1747250</v>
      </c>
    </row>
    <row r="29" spans="1:9" x14ac:dyDescent="0.25">
      <c r="A29" s="5" t="s">
        <v>38</v>
      </c>
      <c r="B29" s="6">
        <v>50</v>
      </c>
      <c r="C29" s="17">
        <v>5982</v>
      </c>
      <c r="D29" s="5"/>
      <c r="E29" s="19">
        <f>B29*C29</f>
        <v>299100</v>
      </c>
    </row>
    <row r="30" spans="1:9" x14ac:dyDescent="0.25">
      <c r="A30" s="5" t="s">
        <v>39</v>
      </c>
      <c r="B30" s="6">
        <v>14</v>
      </c>
      <c r="C30" s="13">
        <v>8121</v>
      </c>
      <c r="D30" s="5"/>
      <c r="E30" s="19">
        <f>B30*C30</f>
        <v>113694</v>
      </c>
    </row>
    <row r="31" spans="1:9" x14ac:dyDescent="0.25">
      <c r="A31" s="5" t="s">
        <v>19</v>
      </c>
      <c r="B31" s="6">
        <v>6</v>
      </c>
      <c r="C31" s="13">
        <v>6365</v>
      </c>
      <c r="D31" s="5"/>
      <c r="E31" s="8">
        <f>B31*C31</f>
        <v>38190</v>
      </c>
    </row>
    <row r="32" spans="1:9" x14ac:dyDescent="0.25">
      <c r="A32" s="5" t="s">
        <v>14</v>
      </c>
      <c r="B32" s="6">
        <v>0</v>
      </c>
      <c r="C32" s="13">
        <v>5962</v>
      </c>
      <c r="D32" s="5"/>
      <c r="E32" s="8">
        <f>B32*C32</f>
        <v>0</v>
      </c>
    </row>
    <row r="33" spans="1:5" x14ac:dyDescent="0.25">
      <c r="A33" s="9"/>
      <c r="B33" s="9"/>
      <c r="C33" s="9"/>
      <c r="D33" s="9"/>
      <c r="E33" s="9"/>
    </row>
    <row r="34" spans="1:5" x14ac:dyDescent="0.25">
      <c r="A34" s="11" t="s">
        <v>17</v>
      </c>
      <c r="B34" s="6">
        <f>SUM(B28:B32)</f>
        <v>215</v>
      </c>
      <c r="C34" s="6"/>
      <c r="D34" s="6"/>
      <c r="E34" s="12">
        <f>SUM(E28:E32)</f>
        <v>2198234</v>
      </c>
    </row>
    <row r="35" spans="1:5" x14ac:dyDescent="0.25">
      <c r="A35" s="9"/>
      <c r="B35" s="9"/>
      <c r="C35" s="9"/>
      <c r="D35" s="9"/>
      <c r="E35" s="9"/>
    </row>
    <row r="36" spans="1:5" x14ac:dyDescent="0.25">
      <c r="A36" s="5"/>
      <c r="B36" s="5"/>
      <c r="C36" s="5"/>
      <c r="D36" s="5"/>
      <c r="E36" s="14"/>
    </row>
    <row r="37" spans="1:5" x14ac:dyDescent="0.25">
      <c r="A37" s="5" t="s">
        <v>30</v>
      </c>
      <c r="B37" s="23">
        <v>10565</v>
      </c>
      <c r="C37" s="13">
        <v>123.75</v>
      </c>
      <c r="D37" s="5"/>
      <c r="E37" s="7">
        <f>B37*C37</f>
        <v>1307418.75</v>
      </c>
    </row>
    <row r="38" spans="1:5" x14ac:dyDescent="0.25">
      <c r="A38" s="9"/>
      <c r="B38" s="9"/>
      <c r="C38" s="9"/>
      <c r="D38" s="9"/>
      <c r="E38" s="9"/>
    </row>
    <row r="39" spans="1:5" x14ac:dyDescent="0.25">
      <c r="A39" s="11" t="s">
        <v>20</v>
      </c>
      <c r="B39" s="38" t="s">
        <v>15</v>
      </c>
      <c r="C39" s="38"/>
      <c r="D39" s="38"/>
      <c r="E39" s="12">
        <f>E37</f>
        <v>1307418.75</v>
      </c>
    </row>
    <row r="40" spans="1:5" x14ac:dyDescent="0.25">
      <c r="A40" s="9"/>
      <c r="B40" s="9"/>
      <c r="C40" s="9"/>
      <c r="D40" s="9"/>
      <c r="E40" s="15"/>
    </row>
    <row r="41" spans="1:5" x14ac:dyDescent="0.25">
      <c r="A41" s="11" t="s">
        <v>46</v>
      </c>
      <c r="B41" s="5"/>
      <c r="C41" s="5"/>
      <c r="D41" s="5"/>
      <c r="E41" s="8">
        <f>SUM(E14+E26+E34+E39)</f>
        <v>47666840.430000007</v>
      </c>
    </row>
    <row r="42" spans="1:5" x14ac:dyDescent="0.25">
      <c r="A42" s="18" t="s">
        <v>34</v>
      </c>
      <c r="B42" s="38" t="s">
        <v>15</v>
      </c>
      <c r="C42" s="38"/>
      <c r="D42" s="38"/>
      <c r="E42" s="12">
        <f>E41*9.95%</f>
        <v>4742850.6227850001</v>
      </c>
    </row>
    <row r="43" spans="1:5" ht="13.8" thickBot="1" x14ac:dyDescent="0.3">
      <c r="A43" s="24"/>
      <c r="B43" s="24"/>
      <c r="C43" s="24"/>
      <c r="D43" s="24"/>
      <c r="E43" s="24"/>
    </row>
    <row r="44" spans="1:5" x14ac:dyDescent="0.25">
      <c r="A44" s="5" t="s">
        <v>16</v>
      </c>
      <c r="B44" s="38"/>
      <c r="C44" s="38"/>
      <c r="D44" s="38"/>
      <c r="E44" s="12">
        <f>SUM(E14+E26+E34+E39+E42)</f>
        <v>52409691.052785009</v>
      </c>
    </row>
    <row r="46" spans="1:5" x14ac:dyDescent="0.25">
      <c r="A46" s="39" t="s">
        <v>44</v>
      </c>
      <c r="B46" s="39"/>
      <c r="C46" s="39"/>
      <c r="D46" s="39"/>
      <c r="E46" s="39"/>
    </row>
    <row r="47" spans="1:5" x14ac:dyDescent="0.25">
      <c r="A47" s="40" t="s">
        <v>32</v>
      </c>
      <c r="B47" s="40"/>
      <c r="C47" s="40"/>
      <c r="D47" s="40"/>
      <c r="E47" s="40"/>
    </row>
    <row r="48" spans="1:5" x14ac:dyDescent="0.25">
      <c r="A48" s="20" t="s">
        <v>45</v>
      </c>
      <c r="B48" s="20"/>
      <c r="C48" s="20"/>
      <c r="D48" s="16"/>
      <c r="E48" s="16"/>
    </row>
    <row r="49" spans="1:5" x14ac:dyDescent="0.25">
      <c r="A49" s="21" t="s">
        <v>33</v>
      </c>
    </row>
    <row r="50" spans="1:5" x14ac:dyDescent="0.25">
      <c r="A50" s="33" t="s">
        <v>36</v>
      </c>
      <c r="B50" s="33"/>
      <c r="C50" s="33"/>
      <c r="D50" s="33"/>
      <c r="E50" s="33"/>
    </row>
    <row r="51" spans="1:5" ht="21.6" customHeight="1" x14ac:dyDescent="0.25">
      <c r="A51" s="35" t="s">
        <v>37</v>
      </c>
      <c r="B51" s="35"/>
      <c r="C51" s="35"/>
      <c r="D51" s="36"/>
    </row>
  </sheetData>
  <mergeCells count="12">
    <mergeCell ref="A50:E50"/>
    <mergeCell ref="A51:D51"/>
    <mergeCell ref="A1:E1"/>
    <mergeCell ref="A2:E2"/>
    <mergeCell ref="A3:E3"/>
    <mergeCell ref="C14:D14"/>
    <mergeCell ref="C26:D26"/>
    <mergeCell ref="A47:E47"/>
    <mergeCell ref="B39:D39"/>
    <mergeCell ref="B42:D42"/>
    <mergeCell ref="B44:D44"/>
    <mergeCell ref="A46:E46"/>
  </mergeCells>
  <conditionalFormatting sqref="B51:D51">
    <cfRule type="expression" dxfId="1" priority="1">
      <formula>"&gt;0"</formula>
    </cfRule>
  </conditionalFormatting>
  <pageMargins left="0.5" right="0.5" top="0.75" bottom="0.75" header="0" footer="0"/>
  <pageSetup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23322-E34E-4E79-9888-28E5E44B95E0}">
  <sheetPr>
    <pageSetUpPr fitToPage="1"/>
  </sheetPr>
  <dimension ref="A1:M51"/>
  <sheetViews>
    <sheetView tabSelected="1" topLeftCell="A27" workbookViewId="0">
      <selection activeCell="F49" sqref="F49"/>
    </sheetView>
  </sheetViews>
  <sheetFormatPr defaultRowHeight="13.2" x14ac:dyDescent="0.25"/>
  <cols>
    <col min="1" max="1" width="45.5546875" bestFit="1" customWidth="1"/>
    <col min="2" max="2" width="15.88671875" bestFit="1" customWidth="1"/>
    <col min="3" max="3" width="19.44140625" style="1" bestFit="1" customWidth="1"/>
    <col min="4" max="5" width="17.109375" style="1" bestFit="1" customWidth="1"/>
    <col min="8" max="8" width="15.88671875" bestFit="1" customWidth="1"/>
    <col min="9" max="9" width="19.44140625" bestFit="1" customWidth="1"/>
    <col min="10" max="10" width="17.109375" bestFit="1" customWidth="1"/>
    <col min="11" max="11" width="11.6640625" bestFit="1" customWidth="1"/>
  </cols>
  <sheetData>
    <row r="1" spans="1:13" ht="17.399999999999999" x14ac:dyDescent="0.25">
      <c r="A1" s="37" t="s">
        <v>21</v>
      </c>
      <c r="B1" s="37"/>
      <c r="C1" s="37"/>
      <c r="D1" s="37"/>
      <c r="E1" s="37"/>
    </row>
    <row r="2" spans="1:13" ht="17.399999999999999" x14ac:dyDescent="0.25">
      <c r="A2" s="37" t="s">
        <v>41</v>
      </c>
      <c r="B2" s="37"/>
      <c r="C2" s="37"/>
      <c r="D2" s="37"/>
      <c r="E2" s="37"/>
    </row>
    <row r="3" spans="1:13" ht="17.399999999999999" x14ac:dyDescent="0.25">
      <c r="A3" s="37" t="s">
        <v>22</v>
      </c>
      <c r="B3" s="37"/>
      <c r="C3" s="37"/>
      <c r="D3" s="37"/>
      <c r="E3" s="37"/>
    </row>
    <row r="4" spans="1:13" ht="13.8" thickBot="1" x14ac:dyDescent="0.3">
      <c r="A4" s="2" t="s">
        <v>0</v>
      </c>
      <c r="B4" s="3" t="s">
        <v>1</v>
      </c>
      <c r="C4" s="4" t="s">
        <v>42</v>
      </c>
      <c r="D4" s="3" t="s">
        <v>43</v>
      </c>
      <c r="E4" s="4" t="s">
        <v>2</v>
      </c>
      <c r="J4" s="31"/>
      <c r="K4" s="31"/>
    </row>
    <row r="5" spans="1:13" x14ac:dyDescent="0.25">
      <c r="A5" s="5" t="s">
        <v>23</v>
      </c>
      <c r="B5" s="22">
        <v>1</v>
      </c>
      <c r="C5" s="7">
        <v>199681.66</v>
      </c>
      <c r="D5" s="7">
        <v>115023.59</v>
      </c>
      <c r="E5" s="8">
        <f>B5*(C5+D5)</f>
        <v>314705.25</v>
      </c>
      <c r="G5" s="30"/>
      <c r="H5" s="25"/>
      <c r="I5" s="25"/>
      <c r="J5" s="25"/>
      <c r="K5" s="25"/>
      <c r="M5" s="30"/>
    </row>
    <row r="6" spans="1:13" x14ac:dyDescent="0.25">
      <c r="A6" s="5" t="s">
        <v>24</v>
      </c>
      <c r="B6" s="22">
        <v>1</v>
      </c>
      <c r="C6" s="7">
        <v>184741.65</v>
      </c>
      <c r="D6" s="7">
        <v>108485.29</v>
      </c>
      <c r="E6" s="8">
        <f>B6*(C6+D6)</f>
        <v>293226.94</v>
      </c>
      <c r="H6" s="28"/>
    </row>
    <row r="7" spans="1:13" x14ac:dyDescent="0.25">
      <c r="A7" s="5" t="s">
        <v>25</v>
      </c>
      <c r="B7" s="22">
        <v>7</v>
      </c>
      <c r="C7" s="7">
        <v>154004.03</v>
      </c>
      <c r="D7" s="7">
        <v>95180.1</v>
      </c>
      <c r="E7" s="8">
        <f>B7*(C7+D7)</f>
        <v>1744288.9100000001</v>
      </c>
      <c r="H7" s="28"/>
    </row>
    <row r="8" spans="1:13" x14ac:dyDescent="0.25">
      <c r="A8" s="5" t="s">
        <v>26</v>
      </c>
      <c r="B8" s="22">
        <v>18</v>
      </c>
      <c r="C8" s="7">
        <v>135746.51999999999</v>
      </c>
      <c r="D8" s="7">
        <v>87581.01</v>
      </c>
      <c r="E8" s="8">
        <f t="shared" ref="E8:E12" si="0">B8*(C8+D8)</f>
        <v>4019895.5399999996</v>
      </c>
      <c r="H8" s="28"/>
    </row>
    <row r="9" spans="1:13" x14ac:dyDescent="0.25">
      <c r="A9" s="5" t="s">
        <v>28</v>
      </c>
      <c r="B9" s="22">
        <v>8</v>
      </c>
      <c r="C9" s="7">
        <v>135746.51999999999</v>
      </c>
      <c r="D9" s="7">
        <v>87841.01</v>
      </c>
      <c r="E9" s="8">
        <f t="shared" si="0"/>
        <v>1788700.2399999998</v>
      </c>
      <c r="H9" s="28"/>
    </row>
    <row r="10" spans="1:13" x14ac:dyDescent="0.25">
      <c r="A10" s="5" t="s">
        <v>27</v>
      </c>
      <c r="B10" s="22">
        <v>36</v>
      </c>
      <c r="C10" s="7">
        <v>106633.8</v>
      </c>
      <c r="D10" s="7">
        <v>74680.89</v>
      </c>
      <c r="E10" s="8">
        <f t="shared" si="0"/>
        <v>6527328.8399999999</v>
      </c>
      <c r="H10" s="28"/>
    </row>
    <row r="11" spans="1:13" x14ac:dyDescent="0.25">
      <c r="A11" s="5" t="s">
        <v>29</v>
      </c>
      <c r="B11" s="6">
        <v>130</v>
      </c>
      <c r="C11" s="7">
        <v>106633.8</v>
      </c>
      <c r="D11" s="7">
        <v>74420.89</v>
      </c>
      <c r="E11" s="8">
        <f t="shared" si="0"/>
        <v>23537109.699999999</v>
      </c>
      <c r="H11" s="28"/>
    </row>
    <row r="12" spans="1:13" x14ac:dyDescent="0.25">
      <c r="A12" s="5" t="s">
        <v>3</v>
      </c>
      <c r="B12" s="6">
        <v>0</v>
      </c>
      <c r="C12" s="7"/>
      <c r="D12" s="5"/>
      <c r="E12" s="8">
        <f t="shared" si="0"/>
        <v>0</v>
      </c>
    </row>
    <row r="13" spans="1:13" x14ac:dyDescent="0.25">
      <c r="A13" s="9"/>
      <c r="B13" s="10"/>
      <c r="C13" s="9"/>
      <c r="D13" s="9"/>
      <c r="E13" s="9"/>
    </row>
    <row r="14" spans="1:13" x14ac:dyDescent="0.25">
      <c r="A14" s="11" t="s">
        <v>4</v>
      </c>
      <c r="B14" s="6">
        <f>SUM(B5:B12)</f>
        <v>201</v>
      </c>
      <c r="C14" s="38"/>
      <c r="D14" s="38"/>
      <c r="E14" s="12">
        <f>SUM(E5:E12)</f>
        <v>38225255.420000002</v>
      </c>
    </row>
    <row r="15" spans="1:13" x14ac:dyDescent="0.25">
      <c r="A15" s="9"/>
      <c r="B15" s="9"/>
      <c r="C15" s="9"/>
      <c r="D15" s="9"/>
      <c r="E15" s="9"/>
    </row>
    <row r="16" spans="1:13" x14ac:dyDescent="0.25">
      <c r="A16" s="5" t="s">
        <v>5</v>
      </c>
      <c r="B16" s="6">
        <v>5</v>
      </c>
      <c r="C16" s="7">
        <v>67884.539999999994</v>
      </c>
      <c r="D16" s="7">
        <v>41750.31</v>
      </c>
      <c r="E16" s="8">
        <f>B16*(C16+D16)</f>
        <v>548174.25</v>
      </c>
    </row>
    <row r="17" spans="1:5" x14ac:dyDescent="0.25">
      <c r="A17" s="5" t="s">
        <v>6</v>
      </c>
      <c r="B17" s="6">
        <v>2</v>
      </c>
      <c r="C17" s="13">
        <v>51116.52</v>
      </c>
      <c r="D17" s="7">
        <v>37718.61</v>
      </c>
      <c r="E17" s="8">
        <f t="shared" ref="E17:E24" si="1">B17*(C17+D17)</f>
        <v>177670.26</v>
      </c>
    </row>
    <row r="18" spans="1:5" x14ac:dyDescent="0.25">
      <c r="A18" s="5" t="s">
        <v>7</v>
      </c>
      <c r="B18" s="6">
        <v>4</v>
      </c>
      <c r="C18" s="7">
        <v>69599.710000000006</v>
      </c>
      <c r="D18" s="7">
        <v>42162.7</v>
      </c>
      <c r="E18" s="8">
        <f t="shared" si="1"/>
        <v>447049.64</v>
      </c>
    </row>
    <row r="19" spans="1:5" x14ac:dyDescent="0.25">
      <c r="A19" s="5" t="s">
        <v>8</v>
      </c>
      <c r="B19" s="6">
        <v>0</v>
      </c>
      <c r="C19" s="13"/>
      <c r="D19" s="7"/>
      <c r="E19" s="8">
        <f t="shared" si="1"/>
        <v>0</v>
      </c>
    </row>
    <row r="20" spans="1:5" x14ac:dyDescent="0.25">
      <c r="A20" s="5" t="s">
        <v>9</v>
      </c>
      <c r="B20" s="6">
        <v>0</v>
      </c>
      <c r="C20" s="13"/>
      <c r="D20" s="7"/>
      <c r="E20" s="8">
        <f t="shared" si="1"/>
        <v>0</v>
      </c>
    </row>
    <row r="21" spans="1:5" x14ac:dyDescent="0.25">
      <c r="A21" s="5" t="s">
        <v>10</v>
      </c>
      <c r="B21" s="6">
        <v>1</v>
      </c>
      <c r="C21" s="7">
        <v>59060.46</v>
      </c>
      <c r="D21" s="7">
        <v>39628.65</v>
      </c>
      <c r="E21" s="8">
        <f t="shared" si="1"/>
        <v>98689.11</v>
      </c>
    </row>
    <row r="22" spans="1:5" x14ac:dyDescent="0.25">
      <c r="A22" s="5" t="s">
        <v>11</v>
      </c>
      <c r="B22" s="6">
        <v>1</v>
      </c>
      <c r="C22" s="13">
        <v>61023.87</v>
      </c>
      <c r="D22" s="7">
        <v>40100.730000000003</v>
      </c>
      <c r="E22" s="8">
        <f t="shared" si="1"/>
        <v>101124.6</v>
      </c>
    </row>
    <row r="23" spans="1:5" x14ac:dyDescent="0.25">
      <c r="A23" s="5" t="s">
        <v>12</v>
      </c>
      <c r="B23" s="6">
        <v>2</v>
      </c>
      <c r="C23" s="7">
        <v>55788.1</v>
      </c>
      <c r="D23" s="7">
        <v>38841.839999999997</v>
      </c>
      <c r="E23" s="8">
        <f t="shared" si="1"/>
        <v>189259.88</v>
      </c>
    </row>
    <row r="24" spans="1:5" x14ac:dyDescent="0.25">
      <c r="A24" s="5" t="s">
        <v>40</v>
      </c>
      <c r="B24" s="27">
        <v>2</v>
      </c>
      <c r="C24" s="7">
        <v>82711.72</v>
      </c>
      <c r="D24" s="7">
        <v>45315.360000000001</v>
      </c>
      <c r="E24" s="8">
        <f t="shared" si="1"/>
        <v>256054.16</v>
      </c>
    </row>
    <row r="25" spans="1:5" x14ac:dyDescent="0.25">
      <c r="A25" s="9"/>
      <c r="B25" s="9"/>
      <c r="C25" s="9"/>
      <c r="D25" s="9"/>
      <c r="E25" s="9"/>
    </row>
    <row r="26" spans="1:5" x14ac:dyDescent="0.25">
      <c r="A26" s="11" t="s">
        <v>13</v>
      </c>
      <c r="B26" s="6">
        <f>SUM(B16:B24)</f>
        <v>17</v>
      </c>
      <c r="C26" s="38"/>
      <c r="D26" s="38"/>
      <c r="E26" s="12">
        <f>SUM(E16:E24)</f>
        <v>1818021.9000000001</v>
      </c>
    </row>
    <row r="27" spans="1:5" x14ac:dyDescent="0.25">
      <c r="A27" s="9"/>
      <c r="B27" s="9"/>
      <c r="C27" s="9"/>
      <c r="D27" s="9"/>
      <c r="E27" s="9"/>
    </row>
    <row r="28" spans="1:5" x14ac:dyDescent="0.25">
      <c r="A28" s="5" t="s">
        <v>18</v>
      </c>
      <c r="B28" s="6">
        <v>149</v>
      </c>
      <c r="C28" s="17">
        <v>12050</v>
      </c>
      <c r="D28" s="5"/>
      <c r="E28" s="19">
        <f>B28*C28</f>
        <v>1795450</v>
      </c>
    </row>
    <row r="29" spans="1:5" x14ac:dyDescent="0.25">
      <c r="A29" s="5" t="s">
        <v>38</v>
      </c>
      <c r="B29" s="6">
        <v>46</v>
      </c>
      <c r="C29" s="17">
        <v>5982</v>
      </c>
      <c r="D29" s="5"/>
      <c r="E29" s="8">
        <f>B29*C29</f>
        <v>275172</v>
      </c>
    </row>
    <row r="30" spans="1:5" x14ac:dyDescent="0.25">
      <c r="A30" s="5" t="s">
        <v>39</v>
      </c>
      <c r="B30" s="6">
        <v>14</v>
      </c>
      <c r="C30" s="13">
        <v>8121</v>
      </c>
      <c r="D30" s="5"/>
      <c r="E30" s="8">
        <f>B30*C30</f>
        <v>113694</v>
      </c>
    </row>
    <row r="31" spans="1:5" x14ac:dyDescent="0.25">
      <c r="A31" s="5" t="s">
        <v>19</v>
      </c>
      <c r="B31" s="6">
        <v>6</v>
      </c>
      <c r="C31" s="13">
        <v>6365</v>
      </c>
      <c r="D31" s="5"/>
      <c r="E31" s="8">
        <f>B31*C31</f>
        <v>38190</v>
      </c>
    </row>
    <row r="32" spans="1:5" x14ac:dyDescent="0.25">
      <c r="A32" s="5" t="s">
        <v>14</v>
      </c>
      <c r="B32" s="6">
        <v>0</v>
      </c>
      <c r="C32" s="13">
        <v>5962</v>
      </c>
      <c r="D32" s="5"/>
      <c r="E32" s="8"/>
    </row>
    <row r="33" spans="1:5" x14ac:dyDescent="0.25">
      <c r="A33" s="9"/>
      <c r="B33" s="9"/>
      <c r="C33" s="9"/>
      <c r="D33" s="9"/>
      <c r="E33" s="9"/>
    </row>
    <row r="34" spans="1:5" x14ac:dyDescent="0.25">
      <c r="A34" s="11" t="s">
        <v>17</v>
      </c>
      <c r="B34" s="6">
        <f>SUM(B28:B32)</f>
        <v>215</v>
      </c>
      <c r="C34" s="5"/>
      <c r="D34" s="5"/>
      <c r="E34" s="12">
        <f>SUM(E28:E32)</f>
        <v>2222506</v>
      </c>
    </row>
    <row r="35" spans="1:5" x14ac:dyDescent="0.25">
      <c r="A35" s="9"/>
      <c r="B35" s="9"/>
      <c r="C35" s="9"/>
      <c r="D35" s="9"/>
      <c r="E35" s="9"/>
    </row>
    <row r="36" spans="1:5" x14ac:dyDescent="0.25">
      <c r="A36" s="5"/>
      <c r="B36" s="5"/>
      <c r="C36" s="5"/>
      <c r="D36" s="5"/>
      <c r="E36" s="14"/>
    </row>
    <row r="37" spans="1:5" x14ac:dyDescent="0.25">
      <c r="A37" s="5" t="s">
        <v>30</v>
      </c>
      <c r="B37" s="26">
        <v>10565</v>
      </c>
      <c r="C37" s="13">
        <v>110</v>
      </c>
      <c r="D37" s="5"/>
      <c r="E37" s="7">
        <f>B37*C37</f>
        <v>1162150</v>
      </c>
    </row>
    <row r="38" spans="1:5" x14ac:dyDescent="0.25">
      <c r="A38" s="9"/>
      <c r="B38" s="9"/>
      <c r="C38" s="9"/>
      <c r="D38" s="9"/>
      <c r="E38" s="9"/>
    </row>
    <row r="39" spans="1:5" x14ac:dyDescent="0.25">
      <c r="A39" s="11" t="s">
        <v>20</v>
      </c>
      <c r="B39" s="38" t="s">
        <v>15</v>
      </c>
      <c r="C39" s="38"/>
      <c r="D39" s="38"/>
      <c r="E39" s="12">
        <f>E37</f>
        <v>1162150</v>
      </c>
    </row>
    <row r="40" spans="1:5" x14ac:dyDescent="0.25">
      <c r="A40" s="9"/>
      <c r="B40" s="9"/>
      <c r="C40" s="9"/>
      <c r="D40" s="9"/>
      <c r="E40" s="15"/>
    </row>
    <row r="41" spans="1:5" x14ac:dyDescent="0.25">
      <c r="A41" s="11" t="s">
        <v>46</v>
      </c>
      <c r="B41" s="5"/>
      <c r="C41" s="5"/>
      <c r="D41" s="5"/>
      <c r="E41" s="8">
        <f>SUM(E14+E26+E34+E39)</f>
        <v>43427933.32</v>
      </c>
    </row>
    <row r="42" spans="1:5" x14ac:dyDescent="0.25">
      <c r="A42" s="18" t="s">
        <v>34</v>
      </c>
      <c r="B42" s="38" t="s">
        <v>15</v>
      </c>
      <c r="C42" s="38"/>
      <c r="D42" s="38"/>
      <c r="E42" s="12">
        <f>E41*9.95%</f>
        <v>4321079.36534</v>
      </c>
    </row>
    <row r="43" spans="1:5" x14ac:dyDescent="0.25">
      <c r="A43" s="9"/>
      <c r="B43" s="9"/>
      <c r="C43" s="9"/>
      <c r="D43" s="9"/>
      <c r="E43" s="9"/>
    </row>
    <row r="44" spans="1:5" x14ac:dyDescent="0.25">
      <c r="A44" s="5" t="s">
        <v>16</v>
      </c>
      <c r="B44" s="38"/>
      <c r="C44" s="38"/>
      <c r="D44" s="38"/>
      <c r="E44" s="12">
        <f>SUM(E41:E42)</f>
        <v>47749012.685340002</v>
      </c>
    </row>
    <row r="45" spans="1:5" x14ac:dyDescent="0.25">
      <c r="A45" s="5"/>
      <c r="B45" s="5"/>
      <c r="C45" s="5"/>
      <c r="D45" s="5"/>
      <c r="E45" s="12"/>
    </row>
    <row r="46" spans="1:5" x14ac:dyDescent="0.25">
      <c r="A46" s="39" t="s">
        <v>31</v>
      </c>
      <c r="B46" s="39"/>
      <c r="C46" s="39"/>
      <c r="D46" s="39"/>
      <c r="E46" s="39"/>
    </row>
    <row r="47" spans="1:5" x14ac:dyDescent="0.25">
      <c r="A47" s="40" t="s">
        <v>32</v>
      </c>
      <c r="B47" s="40"/>
      <c r="C47" s="40"/>
      <c r="D47" s="40"/>
      <c r="E47" s="40"/>
    </row>
    <row r="48" spans="1:5" x14ac:dyDescent="0.25">
      <c r="A48" s="20" t="s">
        <v>45</v>
      </c>
      <c r="B48" s="20"/>
      <c r="C48" s="20"/>
      <c r="D48" s="16"/>
      <c r="E48" s="16"/>
    </row>
    <row r="49" spans="1:5" x14ac:dyDescent="0.25">
      <c r="A49" s="21" t="s">
        <v>33</v>
      </c>
    </row>
    <row r="50" spans="1:5" x14ac:dyDescent="0.25">
      <c r="A50" s="33" t="s">
        <v>36</v>
      </c>
      <c r="B50" s="33"/>
      <c r="C50" s="33"/>
      <c r="D50" s="33"/>
      <c r="E50" s="33"/>
    </row>
    <row r="51" spans="1:5" ht="21.6" customHeight="1" x14ac:dyDescent="0.25">
      <c r="A51" s="34" t="s">
        <v>37</v>
      </c>
      <c r="B51" s="35"/>
      <c r="C51" s="35"/>
      <c r="D51" s="36"/>
    </row>
  </sheetData>
  <mergeCells count="12">
    <mergeCell ref="A50:E50"/>
    <mergeCell ref="A51:D51"/>
    <mergeCell ref="A1:E1"/>
    <mergeCell ref="A2:E2"/>
    <mergeCell ref="A3:E3"/>
    <mergeCell ref="C14:D14"/>
    <mergeCell ref="C26:D26"/>
    <mergeCell ref="B39:D39"/>
    <mergeCell ref="B42:D42"/>
    <mergeCell ref="B44:D44"/>
    <mergeCell ref="A46:E46"/>
    <mergeCell ref="A47:E47"/>
  </mergeCells>
  <conditionalFormatting sqref="B51:D51">
    <cfRule type="expression" dxfId="0" priority="1">
      <formula>"&gt;0"</formula>
    </cfRule>
  </conditionalFormatting>
  <pageMargins left="0.75" right="0.75" top="1" bottom="1" header="0.5" footer="0.5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FY26.27</vt:lpstr>
      <vt:lpstr>FY25.26</vt:lpstr>
    </vt:vector>
  </TitlesOfParts>
  <Company>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Deese-TO</dc:creator>
  <cp:lastModifiedBy>Velez, Keira L</cp:lastModifiedBy>
  <cp:lastPrinted>2026-07-08T16:42:39Z</cp:lastPrinted>
  <dcterms:created xsi:type="dcterms:W3CDTF">2011-01-27T16:22:48Z</dcterms:created>
  <dcterms:modified xsi:type="dcterms:W3CDTF">2026-07-08T16:45:41Z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