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dersheriff's Projects\NCMAC\"/>
    </mc:Choice>
  </mc:AlternateContent>
  <xr:revisionPtr revIDLastSave="0" documentId="13_ncr:1_{96D928F2-6879-4F42-A20F-172D6CABEAD2}" xr6:coauthVersionLast="47" xr6:coauthVersionMax="47" xr10:uidLastSave="{00000000-0000-0000-0000-000000000000}"/>
  <bookViews>
    <workbookView xWindow="-108" yWindow="-108" windowWidth="46296" windowHeight="12576" activeTab="1" xr2:uid="{00000000-000D-0000-FFFF-FFFF00000000}"/>
  </bookViews>
  <sheets>
    <sheet name="FY26.27" sheetId="2" r:id="rId1"/>
    <sheet name="FY25.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2" l="1"/>
  <c r="B34" i="3"/>
  <c r="E26" i="3"/>
  <c r="B26" i="3"/>
  <c r="B14" i="3"/>
  <c r="E17" i="3"/>
  <c r="E18" i="3"/>
  <c r="E19" i="3"/>
  <c r="E20" i="3"/>
  <c r="E21" i="3"/>
  <c r="E22" i="3"/>
  <c r="E23" i="3"/>
  <c r="E24" i="3"/>
  <c r="E16" i="3"/>
  <c r="E6" i="3"/>
  <c r="E7" i="3"/>
  <c r="E8" i="3"/>
  <c r="E9" i="3"/>
  <c r="E10" i="3"/>
  <c r="E11" i="3"/>
  <c r="E12" i="3"/>
  <c r="E5" i="3"/>
  <c r="E14" i="3" l="1"/>
  <c r="E17" i="2" l="1"/>
  <c r="E18" i="2"/>
  <c r="E19" i="2"/>
  <c r="E20" i="2"/>
  <c r="E21" i="2"/>
  <c r="E22" i="2"/>
  <c r="E23" i="2"/>
  <c r="E24" i="2"/>
  <c r="E16" i="2"/>
  <c r="E6" i="2"/>
  <c r="E7" i="2"/>
  <c r="E8" i="2"/>
  <c r="E9" i="2"/>
  <c r="E10" i="2"/>
  <c r="E11" i="2"/>
  <c r="E12" i="2"/>
  <c r="E5" i="2"/>
  <c r="E32" i="3"/>
  <c r="E37" i="3" l="1"/>
  <c r="E39" i="3" s="1"/>
  <c r="E31" i="3"/>
  <c r="E30" i="3"/>
  <c r="E29" i="3"/>
  <c r="E28" i="3"/>
  <c r="E34" i="3" l="1"/>
  <c r="E41" i="3" l="1"/>
  <c r="E30" i="2"/>
  <c r="E42" i="3" l="1"/>
  <c r="E44" i="3" s="1"/>
  <c r="E37" i="2"/>
  <c r="E39" i="2" s="1"/>
  <c r="E32" i="2"/>
  <c r="E31" i="2"/>
  <c r="E29" i="2"/>
  <c r="E28" i="2"/>
  <c r="B26" i="2"/>
  <c r="B14" i="2"/>
  <c r="E34" i="2" l="1"/>
  <c r="E26" i="2"/>
  <c r="E14" i="2"/>
  <c r="E41" i="2" l="1"/>
  <c r="E42" i="2" s="1"/>
  <c r="E44" i="2" s="1"/>
</calcChain>
</file>

<file path=xl/sharedStrings.xml><?xml version="1.0" encoding="utf-8"?>
<sst xmlns="http://schemas.openxmlformats.org/spreadsheetml/2006/main" count="86" uniqueCount="45">
  <si>
    <t>Classification</t>
  </si>
  <si>
    <t>#</t>
  </si>
  <si>
    <t>Total</t>
  </si>
  <si>
    <t>COPS</t>
  </si>
  <si>
    <t>SUB-TOTAL SWORN</t>
  </si>
  <si>
    <t>Public Service Aide</t>
  </si>
  <si>
    <t>Police Records Specialist</t>
  </si>
  <si>
    <t>Police Crime Analyst Specialist</t>
  </si>
  <si>
    <t xml:space="preserve">Office Support Specialist </t>
  </si>
  <si>
    <t>Data Entry Specialist</t>
  </si>
  <si>
    <t>Police Station Specialist</t>
  </si>
  <si>
    <t>Administrative Secretary</t>
  </si>
  <si>
    <t>Secretary</t>
  </si>
  <si>
    <t>SUB-TOTAL NON-SWORN</t>
  </si>
  <si>
    <t>Motorcycle</t>
  </si>
  <si>
    <t>--------------------------------------</t>
  </si>
  <si>
    <t>EST. MIN. PATROL COST</t>
  </si>
  <si>
    <t>SUB-TOTAL VEHICLES</t>
  </si>
  <si>
    <t>Marked Vehicles</t>
  </si>
  <si>
    <t>PSA Vehicle</t>
  </si>
  <si>
    <t>SUB-TOTAL OVERTIME</t>
  </si>
  <si>
    <t>Recommended MINIMUM Staffing</t>
  </si>
  <si>
    <t>North Central Dade MAC</t>
  </si>
  <si>
    <t xml:space="preserve">* Personnel costs do not include any future contractual pay adjustments </t>
  </si>
  <si>
    <t>* The Contract Support Fee changes from year-to-year based on the prior year's actual expenditures</t>
  </si>
  <si>
    <t>Major</t>
  </si>
  <si>
    <t>Captain</t>
  </si>
  <si>
    <t>Lieutenant</t>
  </si>
  <si>
    <t>Sergeant</t>
  </si>
  <si>
    <t>Sergeant - Investigative Unit</t>
  </si>
  <si>
    <t>Deputy - Investigative Unit</t>
  </si>
  <si>
    <t>Deputy</t>
  </si>
  <si>
    <t>General Overtime (Estimated Hours x Rate)</t>
  </si>
  <si>
    <t>Estimated 9.95% Contract Support Fee</t>
  </si>
  <si>
    <t>Estimated Personnel Costs for FY 2026/2027</t>
  </si>
  <si>
    <t>* All costs are based on estimated average salaries and include fringes for FY 2026-27</t>
  </si>
  <si>
    <t>Unmarked Vehicles (Sedan)</t>
  </si>
  <si>
    <t>Unmarked Vehicles (SUV)</t>
  </si>
  <si>
    <t>Victim Advocates</t>
  </si>
  <si>
    <t>* All costs are based on estimated average salaries and include fringes for FY 2025-26</t>
  </si>
  <si>
    <t xml:space="preserve">Salary </t>
  </si>
  <si>
    <t>Fringe</t>
  </si>
  <si>
    <t>Estimated Personnel Costs for FY 2025/2026</t>
  </si>
  <si>
    <t xml:space="preserve">Local Patrol Subtotal w/ Overtime </t>
  </si>
  <si>
    <t>* Overtime usage estimated based on actual total OT hours expended by contracted municipalities for FY 2024-25 and projected for FY 2025-26.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</si>
</sst>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i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6" fontId="1" fillId="3" borderId="0" xfId="0" applyNumberFormat="1" applyFont="1" applyFill="1" applyAlignment="1">
      <alignment horizontal="right" vertical="center"/>
    </xf>
    <xf numFmtId="6" fontId="4" fillId="3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6" fontId="6" fillId="3" borderId="0" xfId="0" applyNumberFormat="1" applyFont="1" applyFill="1" applyAlignment="1">
      <alignment horizontal="right" vertical="center"/>
    </xf>
    <xf numFmtId="6" fontId="7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/>
    <xf numFmtId="6" fontId="1" fillId="3" borderId="0" xfId="0" applyNumberFormat="1" applyFont="1" applyFill="1" applyAlignment="1">
      <alignment vertical="center"/>
    </xf>
    <xf numFmtId="8" fontId="8" fillId="0" borderId="0" xfId="0" applyNumberFormat="1" applyFont="1" applyAlignment="1">
      <alignment vertical="center"/>
    </xf>
    <xf numFmtId="6" fontId="4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6" fontId="7" fillId="0" borderId="0" xfId="0" applyNumberFormat="1" applyFont="1" applyAlignment="1">
      <alignment horizontal="right" vertical="center"/>
    </xf>
    <xf numFmtId="6" fontId="1" fillId="0" borderId="0" xfId="0" applyNumberFormat="1" applyFont="1" applyAlignment="1">
      <alignment horizontal="right" vertical="center"/>
    </xf>
    <xf numFmtId="0" fontId="5" fillId="0" borderId="0" xfId="0" applyFont="1"/>
    <xf numFmtId="0" fontId="8" fillId="3" borderId="0" xfId="0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8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0" borderId="0" xfId="1"/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right" vertical="center"/>
    </xf>
    <xf numFmtId="0" fontId="1" fillId="3" borderId="0" xfId="1" applyFill="1" applyAlignment="1">
      <alignment vertical="center"/>
    </xf>
    <xf numFmtId="0" fontId="1" fillId="3" borderId="0" xfId="1" applyFill="1" applyAlignment="1">
      <alignment horizontal="center" vertical="center"/>
    </xf>
    <xf numFmtId="6" fontId="1" fillId="3" borderId="0" xfId="1" applyNumberFormat="1" applyFill="1" applyAlignment="1">
      <alignment horizontal="right" vertical="center"/>
    </xf>
    <xf numFmtId="6" fontId="4" fillId="3" borderId="0" xfId="1" applyNumberFormat="1" applyFont="1" applyFill="1" applyAlignment="1">
      <alignment horizontal="right" vertical="center"/>
    </xf>
    <xf numFmtId="0" fontId="1" fillId="2" borderId="0" xfId="1" applyFill="1" applyAlignment="1">
      <alignment vertical="center"/>
    </xf>
    <xf numFmtId="0" fontId="1" fillId="2" borderId="0" xfId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6" fontId="6" fillId="3" borderId="0" xfId="1" applyNumberFormat="1" applyFont="1" applyFill="1" applyAlignment="1">
      <alignment horizontal="right" vertical="center"/>
    </xf>
    <xf numFmtId="6" fontId="7" fillId="3" borderId="0" xfId="1" applyNumberFormat="1" applyFont="1" applyFill="1" applyAlignment="1">
      <alignment horizontal="right" vertical="center"/>
    </xf>
    <xf numFmtId="6" fontId="1" fillId="3" borderId="0" xfId="1" applyNumberFormat="1" applyFill="1" applyAlignment="1">
      <alignment vertical="center"/>
    </xf>
    <xf numFmtId="6" fontId="4" fillId="3" borderId="0" xfId="1" applyNumberFormat="1" applyFont="1" applyFill="1" applyAlignment="1">
      <alignment vertical="center"/>
    </xf>
    <xf numFmtId="0" fontId="6" fillId="3" borderId="0" xfId="1" applyFont="1" applyFill="1" applyAlignment="1">
      <alignment vertical="center"/>
    </xf>
    <xf numFmtId="3" fontId="1" fillId="0" borderId="0" xfId="1" applyNumberFormat="1" applyAlignment="1">
      <alignment horizontal="center" vertical="center"/>
    </xf>
    <xf numFmtId="6" fontId="7" fillId="0" borderId="0" xfId="1" applyNumberFormat="1" applyFont="1" applyAlignment="1">
      <alignment horizontal="right" vertical="center"/>
    </xf>
    <xf numFmtId="0" fontId="1" fillId="0" borderId="0" xfId="1" applyAlignment="1">
      <alignment vertical="center"/>
    </xf>
    <xf numFmtId="6" fontId="1" fillId="0" borderId="0" xfId="1" applyNumberFormat="1" applyAlignment="1">
      <alignment horizontal="right" vertical="center"/>
    </xf>
    <xf numFmtId="0" fontId="6" fillId="2" borderId="0" xfId="1" applyFont="1" applyFill="1" applyAlignment="1">
      <alignment vertical="center"/>
    </xf>
    <xf numFmtId="8" fontId="8" fillId="0" borderId="0" xfId="1" applyNumberFormat="1" applyFont="1" applyAlignment="1">
      <alignment vertical="center"/>
    </xf>
    <xf numFmtId="0" fontId="5" fillId="0" borderId="0" xfId="1" applyFont="1"/>
    <xf numFmtId="0" fontId="1" fillId="0" borderId="0" xfId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1" applyFill="1" applyBorder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2">
    <cellStyle name="Normal" xfId="0" builtinId="0"/>
    <cellStyle name="Normal 2" xfId="1" xr:uid="{BE2BA503-C604-48CB-B38A-FC8D91D55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C1C24-BFBD-4C7D-BB52-7585F154C45C}">
  <sheetPr>
    <pageSetUpPr fitToPage="1"/>
  </sheetPr>
  <dimension ref="A1:I49"/>
  <sheetViews>
    <sheetView topLeftCell="A27" workbookViewId="0">
      <selection activeCell="A41" sqref="A41"/>
    </sheetView>
  </sheetViews>
  <sheetFormatPr defaultRowHeight="13.2" x14ac:dyDescent="0.25"/>
  <cols>
    <col min="1" max="1" width="45.5546875" bestFit="1" customWidth="1"/>
    <col min="2" max="2" width="15.88671875" bestFit="1" customWidth="1"/>
    <col min="3" max="3" width="19.44140625" style="1" bestFit="1" customWidth="1"/>
    <col min="4" max="5" width="17.109375" style="1" bestFit="1" customWidth="1"/>
    <col min="8" max="8" width="15.88671875" bestFit="1" customWidth="1"/>
    <col min="9" max="9" width="19.44140625" bestFit="1" customWidth="1"/>
    <col min="10" max="10" width="17.109375" bestFit="1" customWidth="1"/>
    <col min="11" max="11" width="11.44140625" bestFit="1" customWidth="1"/>
  </cols>
  <sheetData>
    <row r="1" spans="1:9" ht="17.399999999999999" x14ac:dyDescent="0.25">
      <c r="A1" s="59" t="s">
        <v>22</v>
      </c>
      <c r="B1" s="59"/>
      <c r="C1" s="59"/>
      <c r="D1" s="59"/>
      <c r="E1" s="59"/>
    </row>
    <row r="2" spans="1:9" ht="17.399999999999999" x14ac:dyDescent="0.25">
      <c r="A2" s="59" t="s">
        <v>34</v>
      </c>
      <c r="B2" s="59"/>
      <c r="C2" s="59"/>
      <c r="D2" s="59"/>
      <c r="E2" s="59"/>
    </row>
    <row r="3" spans="1:9" ht="17.399999999999999" x14ac:dyDescent="0.25">
      <c r="A3" s="59" t="s">
        <v>21</v>
      </c>
      <c r="B3" s="59"/>
      <c r="C3" s="59"/>
      <c r="D3" s="59"/>
      <c r="E3" s="59"/>
    </row>
    <row r="4" spans="1:9" ht="13.8" thickBot="1" x14ac:dyDescent="0.3">
      <c r="A4" s="2" t="s">
        <v>0</v>
      </c>
      <c r="B4" s="3" t="s">
        <v>1</v>
      </c>
      <c r="C4" s="4" t="s">
        <v>40</v>
      </c>
      <c r="D4" s="3" t="s">
        <v>41</v>
      </c>
      <c r="E4" s="4" t="s">
        <v>2</v>
      </c>
      <c r="I4" s="27"/>
    </row>
    <row r="5" spans="1:9" x14ac:dyDescent="0.25">
      <c r="A5" s="5" t="s">
        <v>25</v>
      </c>
      <c r="B5" s="25">
        <v>1</v>
      </c>
      <c r="C5" s="7">
        <v>211108.35</v>
      </c>
      <c r="D5" s="7">
        <v>127747.7</v>
      </c>
      <c r="E5" s="8">
        <f>B5*(C5+D5)</f>
        <v>338856.05</v>
      </c>
      <c r="I5" s="27"/>
    </row>
    <row r="6" spans="1:9" x14ac:dyDescent="0.25">
      <c r="A6" s="5" t="s">
        <v>26</v>
      </c>
      <c r="B6" s="25">
        <v>1</v>
      </c>
      <c r="C6" s="7">
        <v>198901</v>
      </c>
      <c r="D6" s="7">
        <v>121894.23</v>
      </c>
      <c r="E6" s="8">
        <f t="shared" ref="E6:E12" si="0">B6*(C6+D6)</f>
        <v>320795.23</v>
      </c>
      <c r="I6" s="27"/>
    </row>
    <row r="7" spans="1:9" x14ac:dyDescent="0.25">
      <c r="A7" s="5" t="s">
        <v>27</v>
      </c>
      <c r="B7" s="25">
        <v>6</v>
      </c>
      <c r="C7" s="7">
        <v>164586.23999999999</v>
      </c>
      <c r="D7" s="7">
        <v>107020.92</v>
      </c>
      <c r="E7" s="8">
        <f t="shared" si="0"/>
        <v>1629642.96</v>
      </c>
      <c r="I7" s="27"/>
    </row>
    <row r="8" spans="1:9" x14ac:dyDescent="0.25">
      <c r="A8" s="5" t="s">
        <v>28</v>
      </c>
      <c r="B8" s="25">
        <v>15</v>
      </c>
      <c r="C8" s="7">
        <v>145203.97</v>
      </c>
      <c r="D8" s="7">
        <v>98889.54</v>
      </c>
      <c r="E8" s="8">
        <f t="shared" si="0"/>
        <v>3661402.6500000004</v>
      </c>
      <c r="I8" s="27"/>
    </row>
    <row r="9" spans="1:9" x14ac:dyDescent="0.25">
      <c r="A9" s="5" t="s">
        <v>29</v>
      </c>
      <c r="B9" s="25">
        <v>8</v>
      </c>
      <c r="C9" s="7">
        <v>145203.97</v>
      </c>
      <c r="D9" s="7">
        <v>98889.54</v>
      </c>
      <c r="E9" s="8">
        <f t="shared" si="0"/>
        <v>1952748.08</v>
      </c>
      <c r="I9" s="27"/>
    </row>
    <row r="10" spans="1:9" x14ac:dyDescent="0.25">
      <c r="A10" s="5" t="s">
        <v>30</v>
      </c>
      <c r="B10" s="25">
        <v>29</v>
      </c>
      <c r="C10" s="7">
        <v>115291.9</v>
      </c>
      <c r="D10" s="7">
        <v>84578.41</v>
      </c>
      <c r="E10" s="8">
        <f t="shared" si="0"/>
        <v>5796238.9900000002</v>
      </c>
      <c r="I10" s="27"/>
    </row>
    <row r="11" spans="1:9" x14ac:dyDescent="0.25">
      <c r="A11" s="5" t="s">
        <v>31</v>
      </c>
      <c r="B11" s="6">
        <v>108</v>
      </c>
      <c r="C11" s="7">
        <v>115291.9</v>
      </c>
      <c r="D11" s="7">
        <v>84578.41</v>
      </c>
      <c r="E11" s="8">
        <f t="shared" si="0"/>
        <v>21585993.48</v>
      </c>
      <c r="I11" s="27"/>
    </row>
    <row r="12" spans="1:9" x14ac:dyDescent="0.25">
      <c r="A12" s="5" t="s">
        <v>3</v>
      </c>
      <c r="B12" s="6">
        <v>0</v>
      </c>
      <c r="C12" s="7"/>
      <c r="D12" s="5"/>
      <c r="E12" s="8">
        <f t="shared" si="0"/>
        <v>0</v>
      </c>
      <c r="I12" s="27"/>
    </row>
    <row r="13" spans="1:9" x14ac:dyDescent="0.25">
      <c r="A13" s="9"/>
      <c r="B13" s="10"/>
      <c r="C13" s="9"/>
      <c r="D13" s="9"/>
      <c r="E13" s="9"/>
      <c r="I13" s="27"/>
    </row>
    <row r="14" spans="1:9" x14ac:dyDescent="0.25">
      <c r="A14" s="11" t="s">
        <v>4</v>
      </c>
      <c r="B14" s="6">
        <f>B5+B6+B7+B8+B9+B10+B11+B12</f>
        <v>168</v>
      </c>
      <c r="C14" s="60"/>
      <c r="D14" s="60"/>
      <c r="E14" s="12">
        <f>SUM(E5:E12)</f>
        <v>35285677.439999998</v>
      </c>
      <c r="I14" s="27"/>
    </row>
    <row r="15" spans="1:9" x14ac:dyDescent="0.25">
      <c r="A15" s="9"/>
      <c r="B15" s="9"/>
      <c r="C15" s="9"/>
      <c r="D15" s="9"/>
      <c r="E15" s="9"/>
      <c r="I15" s="27"/>
    </row>
    <row r="16" spans="1:9" x14ac:dyDescent="0.25">
      <c r="A16" s="5" t="s">
        <v>5</v>
      </c>
      <c r="B16" s="6">
        <v>5</v>
      </c>
      <c r="C16" s="7">
        <v>74338.990000000005</v>
      </c>
      <c r="D16" s="7">
        <v>46822.78</v>
      </c>
      <c r="E16" s="8">
        <f>B16*(C16+D16)</f>
        <v>605808.85</v>
      </c>
      <c r="I16" s="27"/>
    </row>
    <row r="17" spans="1:9" x14ac:dyDescent="0.25">
      <c r="A17" s="5" t="s">
        <v>6</v>
      </c>
      <c r="B17" s="6">
        <v>2</v>
      </c>
      <c r="C17" s="13">
        <v>50642.59</v>
      </c>
      <c r="D17" s="7">
        <v>40876.400000000001</v>
      </c>
      <c r="E17" s="8">
        <f t="shared" ref="E17:E24" si="1">B17*(C17+D17)</f>
        <v>183037.97999999998</v>
      </c>
      <c r="I17" s="27"/>
    </row>
    <row r="18" spans="1:9" x14ac:dyDescent="0.25">
      <c r="A18" s="5" t="s">
        <v>7</v>
      </c>
      <c r="B18" s="6">
        <v>4</v>
      </c>
      <c r="C18" s="7">
        <v>71247.179999999993</v>
      </c>
      <c r="D18" s="7">
        <v>46046.91</v>
      </c>
      <c r="E18" s="8">
        <f t="shared" si="1"/>
        <v>469176.36</v>
      </c>
      <c r="I18" s="27"/>
    </row>
    <row r="19" spans="1:9" x14ac:dyDescent="0.25">
      <c r="A19" s="5" t="s">
        <v>8</v>
      </c>
      <c r="B19" s="6">
        <v>0</v>
      </c>
      <c r="C19" s="13">
        <v>0</v>
      </c>
      <c r="D19" s="7"/>
      <c r="E19" s="8">
        <f t="shared" si="1"/>
        <v>0</v>
      </c>
      <c r="I19" s="27"/>
    </row>
    <row r="20" spans="1:9" x14ac:dyDescent="0.25">
      <c r="A20" s="5" t="s">
        <v>9</v>
      </c>
      <c r="B20" s="6">
        <v>0</v>
      </c>
      <c r="C20" s="13">
        <v>0</v>
      </c>
      <c r="D20" s="7"/>
      <c r="E20" s="8">
        <f t="shared" si="1"/>
        <v>0</v>
      </c>
      <c r="I20" s="27"/>
    </row>
    <row r="21" spans="1:9" x14ac:dyDescent="0.25">
      <c r="A21" s="5" t="s">
        <v>10</v>
      </c>
      <c r="B21" s="6">
        <v>1</v>
      </c>
      <c r="C21" s="7">
        <v>61678.34</v>
      </c>
      <c r="D21" s="7">
        <v>43645.71</v>
      </c>
      <c r="E21" s="8">
        <f t="shared" si="1"/>
        <v>105324.04999999999</v>
      </c>
      <c r="I21" s="27"/>
    </row>
    <row r="22" spans="1:9" x14ac:dyDescent="0.25">
      <c r="A22" s="5" t="s">
        <v>11</v>
      </c>
      <c r="B22" s="6">
        <v>1</v>
      </c>
      <c r="C22" s="13">
        <v>64521.91</v>
      </c>
      <c r="D22" s="7">
        <v>44359.28</v>
      </c>
      <c r="E22" s="8">
        <f t="shared" si="1"/>
        <v>108881.19</v>
      </c>
      <c r="I22" s="27"/>
    </row>
    <row r="23" spans="1:9" x14ac:dyDescent="0.25">
      <c r="A23" s="5" t="s">
        <v>12</v>
      </c>
      <c r="B23" s="6">
        <v>2</v>
      </c>
      <c r="C23" s="7">
        <v>58541.39</v>
      </c>
      <c r="D23" s="7">
        <v>42858.53</v>
      </c>
      <c r="E23" s="8">
        <f t="shared" si="1"/>
        <v>202799.84</v>
      </c>
      <c r="I23" s="27"/>
    </row>
    <row r="24" spans="1:9" x14ac:dyDescent="0.25">
      <c r="A24" s="21" t="s">
        <v>38</v>
      </c>
      <c r="B24" s="53">
        <v>2</v>
      </c>
      <c r="C24" s="7">
        <v>89075.9</v>
      </c>
      <c r="D24" s="7">
        <v>50520.86</v>
      </c>
      <c r="E24" s="8">
        <f t="shared" si="1"/>
        <v>279193.52</v>
      </c>
      <c r="I24" s="27"/>
    </row>
    <row r="25" spans="1:9" x14ac:dyDescent="0.25">
      <c r="A25" s="9"/>
      <c r="B25" s="10"/>
      <c r="C25" s="9"/>
      <c r="D25" s="9"/>
      <c r="E25" s="9"/>
    </row>
    <row r="26" spans="1:9" x14ac:dyDescent="0.25">
      <c r="A26" s="11" t="s">
        <v>13</v>
      </c>
      <c r="B26" s="6">
        <f>B16+B17+B18+B19+B20+B21+B22+B23</f>
        <v>15</v>
      </c>
      <c r="C26" s="60"/>
      <c r="D26" s="60"/>
      <c r="E26" s="12">
        <f>SUM(E16:E23)</f>
        <v>1675028.27</v>
      </c>
    </row>
    <row r="27" spans="1:9" x14ac:dyDescent="0.25">
      <c r="A27" s="9"/>
      <c r="B27" s="9"/>
      <c r="C27" s="9"/>
      <c r="D27" s="9"/>
      <c r="E27" s="9"/>
      <c r="H27" s="27"/>
    </row>
    <row r="28" spans="1:9" x14ac:dyDescent="0.25">
      <c r="A28" s="5" t="s">
        <v>18</v>
      </c>
      <c r="B28" s="6">
        <v>133</v>
      </c>
      <c r="C28" s="17">
        <v>12500</v>
      </c>
      <c r="D28" s="5"/>
      <c r="E28" s="19">
        <f>B28*C28</f>
        <v>1662500</v>
      </c>
    </row>
    <row r="29" spans="1:9" x14ac:dyDescent="0.25">
      <c r="A29" s="5" t="s">
        <v>36</v>
      </c>
      <c r="B29" s="6">
        <v>31</v>
      </c>
      <c r="C29" s="13">
        <v>5982</v>
      </c>
      <c r="D29" s="5"/>
      <c r="E29" s="8">
        <f>B29*C29</f>
        <v>185442</v>
      </c>
    </row>
    <row r="30" spans="1:9" x14ac:dyDescent="0.25">
      <c r="A30" s="5" t="s">
        <v>37</v>
      </c>
      <c r="B30" s="6">
        <v>12</v>
      </c>
      <c r="C30" s="13">
        <v>8121</v>
      </c>
      <c r="D30" s="5"/>
      <c r="E30" s="8">
        <f>B30*C30</f>
        <v>97452</v>
      </c>
    </row>
    <row r="31" spans="1:9" x14ac:dyDescent="0.25">
      <c r="A31" s="5" t="s">
        <v>19</v>
      </c>
      <c r="B31" s="6">
        <v>6</v>
      </c>
      <c r="C31" s="13">
        <v>6365</v>
      </c>
      <c r="D31" s="5"/>
      <c r="E31" s="8">
        <f>B31*C31</f>
        <v>38190</v>
      </c>
    </row>
    <row r="32" spans="1:9" x14ac:dyDescent="0.25">
      <c r="A32" s="5" t="s">
        <v>14</v>
      </c>
      <c r="B32" s="6">
        <v>0</v>
      </c>
      <c r="C32" s="13">
        <v>5962</v>
      </c>
      <c r="D32" s="5"/>
      <c r="E32" s="8">
        <f>B32*C32</f>
        <v>0</v>
      </c>
    </row>
    <row r="33" spans="1:5" x14ac:dyDescent="0.25">
      <c r="A33" s="9"/>
      <c r="B33" s="9"/>
      <c r="C33" s="9"/>
      <c r="D33" s="9"/>
      <c r="E33" s="9"/>
    </row>
    <row r="34" spans="1:5" x14ac:dyDescent="0.25">
      <c r="A34" s="11" t="s">
        <v>17</v>
      </c>
      <c r="B34" s="34">
        <f>SUM(B28:B32)</f>
        <v>182</v>
      </c>
      <c r="C34" s="34"/>
      <c r="D34" s="34"/>
      <c r="E34" s="12">
        <f>SUM(E28:E32)</f>
        <v>1983584</v>
      </c>
    </row>
    <row r="35" spans="1:5" x14ac:dyDescent="0.25">
      <c r="A35" s="9"/>
      <c r="B35" s="9"/>
      <c r="C35" s="9"/>
      <c r="D35" s="9"/>
      <c r="E35" s="9"/>
    </row>
    <row r="36" spans="1:5" x14ac:dyDescent="0.25">
      <c r="A36" s="5"/>
      <c r="B36" s="5"/>
      <c r="C36" s="5"/>
      <c r="D36" s="5"/>
      <c r="E36" s="14"/>
    </row>
    <row r="37" spans="1:5" x14ac:dyDescent="0.25">
      <c r="A37" s="5" t="s">
        <v>32</v>
      </c>
      <c r="B37" s="26">
        <v>10565</v>
      </c>
      <c r="C37" s="22">
        <v>123.75</v>
      </c>
      <c r="D37" s="21"/>
      <c r="E37" s="23">
        <f>B37*C37</f>
        <v>1307418.75</v>
      </c>
    </row>
    <row r="38" spans="1:5" x14ac:dyDescent="0.25">
      <c r="A38" s="9"/>
      <c r="B38" s="9"/>
      <c r="C38" s="9"/>
      <c r="D38" s="9"/>
      <c r="E38" s="9"/>
    </row>
    <row r="39" spans="1:5" x14ac:dyDescent="0.25">
      <c r="A39" s="11" t="s">
        <v>20</v>
      </c>
      <c r="B39" s="60" t="s">
        <v>15</v>
      </c>
      <c r="C39" s="60"/>
      <c r="D39" s="60"/>
      <c r="E39" s="12">
        <f>E37</f>
        <v>1307418.75</v>
      </c>
    </row>
    <row r="40" spans="1:5" x14ac:dyDescent="0.25">
      <c r="A40" s="9"/>
      <c r="B40" s="9"/>
      <c r="C40" s="9"/>
      <c r="D40" s="9"/>
      <c r="E40" s="15"/>
    </row>
    <row r="41" spans="1:5" x14ac:dyDescent="0.25">
      <c r="A41" s="11" t="s">
        <v>43</v>
      </c>
      <c r="B41" s="5"/>
      <c r="C41" s="5"/>
      <c r="D41" s="5"/>
      <c r="E41" s="8">
        <f>SUM(E14+E26+E34+E39)</f>
        <v>40251708.460000001</v>
      </c>
    </row>
    <row r="42" spans="1:5" x14ac:dyDescent="0.25">
      <c r="A42" s="18" t="s">
        <v>33</v>
      </c>
      <c r="B42" s="60" t="s">
        <v>15</v>
      </c>
      <c r="C42" s="60"/>
      <c r="D42" s="60"/>
      <c r="E42" s="12">
        <f>E41*9.95%</f>
        <v>4005044.9917699997</v>
      </c>
    </row>
    <row r="43" spans="1:5" ht="13.8" thickBot="1" x14ac:dyDescent="0.3">
      <c r="A43" s="28"/>
      <c r="B43" s="28"/>
      <c r="C43" s="28"/>
      <c r="D43" s="28"/>
      <c r="E43" s="28"/>
    </row>
    <row r="44" spans="1:5" x14ac:dyDescent="0.25">
      <c r="A44" s="5" t="s">
        <v>16</v>
      </c>
      <c r="B44" s="60"/>
      <c r="C44" s="60"/>
      <c r="D44" s="60"/>
      <c r="E44" s="12">
        <f>SUM(E14+E26+E34+E39+E42)</f>
        <v>44256753.45177</v>
      </c>
    </row>
    <row r="46" spans="1:5" x14ac:dyDescent="0.25">
      <c r="A46" s="62" t="s">
        <v>35</v>
      </c>
      <c r="B46" s="62"/>
      <c r="C46" s="62"/>
      <c r="D46" s="62"/>
      <c r="E46" s="62"/>
    </row>
    <row r="47" spans="1:5" x14ac:dyDescent="0.25">
      <c r="A47" s="61" t="s">
        <v>23</v>
      </c>
      <c r="B47" s="61"/>
      <c r="C47" s="61"/>
      <c r="D47" s="61"/>
      <c r="E47" s="61"/>
    </row>
    <row r="48" spans="1:5" x14ac:dyDescent="0.25">
      <c r="A48" s="20" t="s">
        <v>44</v>
      </c>
      <c r="B48" s="20"/>
      <c r="C48" s="20"/>
      <c r="D48" s="16"/>
      <c r="E48" s="16"/>
    </row>
    <row r="49" spans="1:1" x14ac:dyDescent="0.25">
      <c r="A49" s="24" t="s">
        <v>24</v>
      </c>
    </row>
  </sheetData>
  <mergeCells count="10">
    <mergeCell ref="A47:E47"/>
    <mergeCell ref="B39:D39"/>
    <mergeCell ref="B42:D42"/>
    <mergeCell ref="B44:D44"/>
    <mergeCell ref="A46:E46"/>
    <mergeCell ref="A1:E1"/>
    <mergeCell ref="A2:E2"/>
    <mergeCell ref="A3:E3"/>
    <mergeCell ref="C14:D14"/>
    <mergeCell ref="C26:D26"/>
  </mergeCells>
  <pageMargins left="0.75" right="0.75" top="1" bottom="1" header="0" footer="0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5258-65DB-4E42-8112-708BC8C34681}">
  <sheetPr>
    <pageSetUpPr fitToPage="1"/>
  </sheetPr>
  <dimension ref="A1:E49"/>
  <sheetViews>
    <sheetView tabSelected="1" topLeftCell="A24" workbookViewId="0">
      <selection activeCell="A42" sqref="A42"/>
    </sheetView>
  </sheetViews>
  <sheetFormatPr defaultColWidth="9.109375" defaultRowHeight="13.2" x14ac:dyDescent="0.25"/>
  <cols>
    <col min="1" max="1" width="45.5546875" style="29" bestFit="1" customWidth="1"/>
    <col min="2" max="2" width="15.88671875" style="29" bestFit="1" customWidth="1"/>
    <col min="3" max="3" width="19.44140625" style="52" bestFit="1" customWidth="1"/>
    <col min="4" max="5" width="17.109375" style="52" bestFit="1" customWidth="1"/>
    <col min="6" max="7" width="9.109375" style="29"/>
    <col min="8" max="8" width="15.88671875" style="29" bestFit="1" customWidth="1"/>
    <col min="9" max="9" width="19.44140625" style="29" bestFit="1" customWidth="1"/>
    <col min="10" max="10" width="17.109375" style="29" bestFit="1" customWidth="1"/>
    <col min="11" max="11" width="11.44140625" style="29" bestFit="1" customWidth="1"/>
    <col min="12" max="16384" width="9.109375" style="29"/>
  </cols>
  <sheetData>
    <row r="1" spans="1:5" ht="17.399999999999999" x14ac:dyDescent="0.25">
      <c r="A1" s="55" t="s">
        <v>22</v>
      </c>
      <c r="B1" s="55"/>
      <c r="C1" s="55"/>
      <c r="D1" s="55"/>
      <c r="E1" s="55"/>
    </row>
    <row r="2" spans="1:5" ht="17.399999999999999" x14ac:dyDescent="0.25">
      <c r="A2" s="55" t="s">
        <v>42</v>
      </c>
      <c r="B2" s="55"/>
      <c r="C2" s="55"/>
      <c r="D2" s="55"/>
      <c r="E2" s="55"/>
    </row>
    <row r="3" spans="1:5" ht="17.399999999999999" x14ac:dyDescent="0.25">
      <c r="A3" s="55" t="s">
        <v>21</v>
      </c>
      <c r="B3" s="55"/>
      <c r="C3" s="55"/>
      <c r="D3" s="55"/>
      <c r="E3" s="55"/>
    </row>
    <row r="4" spans="1:5" ht="13.8" thickBot="1" x14ac:dyDescent="0.3">
      <c r="A4" s="30" t="s">
        <v>0</v>
      </c>
      <c r="B4" s="31" t="s">
        <v>1</v>
      </c>
      <c r="C4" s="4" t="s">
        <v>40</v>
      </c>
      <c r="D4" s="3" t="s">
        <v>41</v>
      </c>
      <c r="E4" s="32" t="s">
        <v>2</v>
      </c>
    </row>
    <row r="5" spans="1:5" x14ac:dyDescent="0.25">
      <c r="A5" s="33" t="s">
        <v>25</v>
      </c>
      <c r="B5" s="25">
        <v>1</v>
      </c>
      <c r="C5" s="35">
        <v>199681.66</v>
      </c>
      <c r="D5" s="35">
        <v>115023.59</v>
      </c>
      <c r="E5" s="36">
        <f>B5*(C5+D5)</f>
        <v>314705.25</v>
      </c>
    </row>
    <row r="6" spans="1:5" x14ac:dyDescent="0.25">
      <c r="A6" s="33" t="s">
        <v>26</v>
      </c>
      <c r="B6" s="25">
        <v>1</v>
      </c>
      <c r="C6" s="35">
        <v>184741.65</v>
      </c>
      <c r="D6" s="35">
        <v>108485.29</v>
      </c>
      <c r="E6" s="36">
        <f t="shared" ref="E6:E12" si="0">B6*(C6+D6)</f>
        <v>293226.94</v>
      </c>
    </row>
    <row r="7" spans="1:5" x14ac:dyDescent="0.25">
      <c r="A7" s="33" t="s">
        <v>27</v>
      </c>
      <c r="B7" s="25">
        <v>6</v>
      </c>
      <c r="C7" s="35">
        <v>154004.03</v>
      </c>
      <c r="D7" s="35">
        <v>95180.1</v>
      </c>
      <c r="E7" s="36">
        <f t="shared" si="0"/>
        <v>1495104.78</v>
      </c>
    </row>
    <row r="8" spans="1:5" x14ac:dyDescent="0.25">
      <c r="A8" s="33" t="s">
        <v>28</v>
      </c>
      <c r="B8" s="25">
        <v>15</v>
      </c>
      <c r="C8" s="35">
        <v>135746.51999999999</v>
      </c>
      <c r="D8" s="35">
        <v>87581.01</v>
      </c>
      <c r="E8" s="36">
        <f t="shared" si="0"/>
        <v>3349912.9499999997</v>
      </c>
    </row>
    <row r="9" spans="1:5" x14ac:dyDescent="0.25">
      <c r="A9" s="33" t="s">
        <v>29</v>
      </c>
      <c r="B9" s="25">
        <v>8</v>
      </c>
      <c r="C9" s="35">
        <v>135746.51999999999</v>
      </c>
      <c r="D9" s="35">
        <v>87841.01</v>
      </c>
      <c r="E9" s="36">
        <f t="shared" si="0"/>
        <v>1788700.2399999998</v>
      </c>
    </row>
    <row r="10" spans="1:5" x14ac:dyDescent="0.25">
      <c r="A10" s="33" t="s">
        <v>30</v>
      </c>
      <c r="B10" s="25">
        <v>29</v>
      </c>
      <c r="C10" s="35">
        <v>106633.8</v>
      </c>
      <c r="D10" s="35">
        <v>74680.89</v>
      </c>
      <c r="E10" s="36">
        <f t="shared" si="0"/>
        <v>5258126.01</v>
      </c>
    </row>
    <row r="11" spans="1:5" x14ac:dyDescent="0.25">
      <c r="A11" s="33" t="s">
        <v>31</v>
      </c>
      <c r="B11" s="6">
        <v>108</v>
      </c>
      <c r="C11" s="35">
        <v>106633.8</v>
      </c>
      <c r="D11" s="35">
        <v>74420.89</v>
      </c>
      <c r="E11" s="36">
        <f t="shared" si="0"/>
        <v>19553906.52</v>
      </c>
    </row>
    <row r="12" spans="1:5" x14ac:dyDescent="0.25">
      <c r="A12" s="33" t="s">
        <v>3</v>
      </c>
      <c r="B12" s="6">
        <v>0</v>
      </c>
      <c r="C12" s="35"/>
      <c r="D12" s="33"/>
      <c r="E12" s="36">
        <f t="shared" si="0"/>
        <v>0</v>
      </c>
    </row>
    <row r="13" spans="1:5" x14ac:dyDescent="0.25">
      <c r="A13" s="37"/>
      <c r="B13" s="38"/>
      <c r="C13" s="37"/>
      <c r="D13" s="37"/>
      <c r="E13" s="37"/>
    </row>
    <row r="14" spans="1:5" x14ac:dyDescent="0.25">
      <c r="A14" s="39" t="s">
        <v>4</v>
      </c>
      <c r="B14" s="34">
        <f>SUM(B5:B12)</f>
        <v>168</v>
      </c>
      <c r="C14" s="56"/>
      <c r="D14" s="56"/>
      <c r="E14" s="40">
        <f>SUM(E5:E12)</f>
        <v>32053682.689999998</v>
      </c>
    </row>
    <row r="15" spans="1:5" x14ac:dyDescent="0.25">
      <c r="A15" s="37"/>
      <c r="B15" s="37"/>
      <c r="C15" s="37"/>
      <c r="D15" s="37"/>
      <c r="E15" s="37"/>
    </row>
    <row r="16" spans="1:5" x14ac:dyDescent="0.25">
      <c r="A16" s="5" t="s">
        <v>5</v>
      </c>
      <c r="B16" s="6">
        <v>5</v>
      </c>
      <c r="C16" s="35">
        <v>67884.539999999994</v>
      </c>
      <c r="D16" s="35">
        <v>41750.31</v>
      </c>
      <c r="E16" s="36">
        <f>B16*(C16+D16)</f>
        <v>548174.25</v>
      </c>
    </row>
    <row r="17" spans="1:5" x14ac:dyDescent="0.25">
      <c r="A17" s="5" t="s">
        <v>6</v>
      </c>
      <c r="B17" s="6">
        <v>2</v>
      </c>
      <c r="C17" s="41">
        <v>51116.52</v>
      </c>
      <c r="D17" s="35">
        <v>37718.61</v>
      </c>
      <c r="E17" s="36">
        <f t="shared" ref="E17:E24" si="1">B17*(C17+D17)</f>
        <v>177670.26</v>
      </c>
    </row>
    <row r="18" spans="1:5" x14ac:dyDescent="0.25">
      <c r="A18" s="5" t="s">
        <v>7</v>
      </c>
      <c r="B18" s="6">
        <v>4</v>
      </c>
      <c r="C18" s="35">
        <v>69599.710000000006</v>
      </c>
      <c r="D18" s="35">
        <v>42162.7</v>
      </c>
      <c r="E18" s="36">
        <f t="shared" si="1"/>
        <v>447049.64</v>
      </c>
    </row>
    <row r="19" spans="1:5" x14ac:dyDescent="0.25">
      <c r="A19" s="5" t="s">
        <v>8</v>
      </c>
      <c r="B19" s="6">
        <v>0</v>
      </c>
      <c r="C19" s="41"/>
      <c r="D19" s="35"/>
      <c r="E19" s="36">
        <f t="shared" si="1"/>
        <v>0</v>
      </c>
    </row>
    <row r="20" spans="1:5" x14ac:dyDescent="0.25">
      <c r="A20" s="5" t="s">
        <v>9</v>
      </c>
      <c r="B20" s="6">
        <v>0</v>
      </c>
      <c r="C20" s="41"/>
      <c r="D20" s="35"/>
      <c r="E20" s="36">
        <f t="shared" si="1"/>
        <v>0</v>
      </c>
    </row>
    <row r="21" spans="1:5" x14ac:dyDescent="0.25">
      <c r="A21" s="5" t="s">
        <v>10</v>
      </c>
      <c r="B21" s="6">
        <v>1</v>
      </c>
      <c r="C21" s="35">
        <v>59060.46</v>
      </c>
      <c r="D21" s="35">
        <v>39628.65</v>
      </c>
      <c r="E21" s="36">
        <f t="shared" si="1"/>
        <v>98689.11</v>
      </c>
    </row>
    <row r="22" spans="1:5" x14ac:dyDescent="0.25">
      <c r="A22" s="5" t="s">
        <v>11</v>
      </c>
      <c r="B22" s="6">
        <v>1</v>
      </c>
      <c r="C22" s="41">
        <v>61023.87</v>
      </c>
      <c r="D22" s="35">
        <v>40100.730000000003</v>
      </c>
      <c r="E22" s="36">
        <f t="shared" si="1"/>
        <v>101124.6</v>
      </c>
    </row>
    <row r="23" spans="1:5" x14ac:dyDescent="0.25">
      <c r="A23" s="5" t="s">
        <v>12</v>
      </c>
      <c r="B23" s="6">
        <v>2</v>
      </c>
      <c r="C23" s="35">
        <v>55788.1</v>
      </c>
      <c r="D23" s="35">
        <v>38841.839999999997</v>
      </c>
      <c r="E23" s="36">
        <f t="shared" si="1"/>
        <v>189259.88</v>
      </c>
    </row>
    <row r="24" spans="1:5" x14ac:dyDescent="0.25">
      <c r="A24" s="21" t="s">
        <v>38</v>
      </c>
      <c r="B24" s="53">
        <v>2</v>
      </c>
      <c r="C24" s="35">
        <v>82711.72</v>
      </c>
      <c r="D24" s="35">
        <v>45315.360000000001</v>
      </c>
      <c r="E24" s="36">
        <f t="shared" si="1"/>
        <v>256054.16</v>
      </c>
    </row>
    <row r="25" spans="1:5" x14ac:dyDescent="0.25">
      <c r="A25" s="37"/>
      <c r="B25" s="38"/>
      <c r="C25" s="37"/>
      <c r="D25" s="37"/>
      <c r="E25" s="37"/>
    </row>
    <row r="26" spans="1:5" x14ac:dyDescent="0.25">
      <c r="A26" s="39" t="s">
        <v>13</v>
      </c>
      <c r="B26" s="34">
        <f>SUM(B16:B24)</f>
        <v>17</v>
      </c>
      <c r="C26" s="56"/>
      <c r="D26" s="56"/>
      <c r="E26" s="40">
        <f>SUM(E16:E24)</f>
        <v>1818021.9000000001</v>
      </c>
    </row>
    <row r="27" spans="1:5" x14ac:dyDescent="0.25">
      <c r="A27" s="37"/>
      <c r="B27" s="37"/>
      <c r="C27" s="37"/>
      <c r="D27" s="37"/>
      <c r="E27" s="37"/>
    </row>
    <row r="28" spans="1:5" x14ac:dyDescent="0.25">
      <c r="A28" s="5" t="s">
        <v>18</v>
      </c>
      <c r="B28" s="34">
        <v>133</v>
      </c>
      <c r="C28" s="42">
        <v>12500</v>
      </c>
      <c r="D28" s="33"/>
      <c r="E28" s="43">
        <f>B28*C28</f>
        <v>1662500</v>
      </c>
    </row>
    <row r="29" spans="1:5" x14ac:dyDescent="0.25">
      <c r="A29" s="5" t="s">
        <v>36</v>
      </c>
      <c r="B29" s="34">
        <v>31</v>
      </c>
      <c r="C29" s="41">
        <v>5982</v>
      </c>
      <c r="D29" s="33"/>
      <c r="E29" s="36">
        <f>B29*C29</f>
        <v>185442</v>
      </c>
    </row>
    <row r="30" spans="1:5" x14ac:dyDescent="0.25">
      <c r="A30" s="5" t="s">
        <v>37</v>
      </c>
      <c r="B30" s="34">
        <v>12</v>
      </c>
      <c r="C30" s="41">
        <v>8121</v>
      </c>
      <c r="D30" s="33"/>
      <c r="E30" s="36">
        <f>B30*C30</f>
        <v>97452</v>
      </c>
    </row>
    <row r="31" spans="1:5" x14ac:dyDescent="0.25">
      <c r="A31" s="5" t="s">
        <v>19</v>
      </c>
      <c r="B31" s="34">
        <v>6</v>
      </c>
      <c r="C31" s="41">
        <v>6365</v>
      </c>
      <c r="D31" s="33"/>
      <c r="E31" s="36">
        <f>B31*C31</f>
        <v>38190</v>
      </c>
    </row>
    <row r="32" spans="1:5" x14ac:dyDescent="0.25">
      <c r="A32" s="5" t="s">
        <v>14</v>
      </c>
      <c r="B32" s="34">
        <v>0</v>
      </c>
      <c r="C32" s="41">
        <v>5962</v>
      </c>
      <c r="D32" s="33"/>
      <c r="E32" s="36">
        <f>B32*C32</f>
        <v>0</v>
      </c>
    </row>
    <row r="33" spans="1:5" x14ac:dyDescent="0.25">
      <c r="A33" s="37"/>
      <c r="B33" s="37"/>
      <c r="C33" s="37"/>
      <c r="D33" s="37"/>
      <c r="E33" s="37"/>
    </row>
    <row r="34" spans="1:5" x14ac:dyDescent="0.25">
      <c r="A34" s="39" t="s">
        <v>17</v>
      </c>
      <c r="B34" s="34">
        <f>SUM(B28:B32)</f>
        <v>182</v>
      </c>
      <c r="C34" s="33"/>
      <c r="D34" s="33"/>
      <c r="E34" s="40">
        <f>SUM(E28:E32)</f>
        <v>1983584</v>
      </c>
    </row>
    <row r="35" spans="1:5" x14ac:dyDescent="0.25">
      <c r="A35" s="37"/>
      <c r="B35" s="37"/>
      <c r="C35" s="37"/>
      <c r="D35" s="37"/>
      <c r="E35" s="37"/>
    </row>
    <row r="36" spans="1:5" x14ac:dyDescent="0.25">
      <c r="A36" s="33"/>
      <c r="B36" s="33"/>
      <c r="C36" s="33"/>
      <c r="D36" s="33"/>
      <c r="E36" s="44"/>
    </row>
    <row r="37" spans="1:5" x14ac:dyDescent="0.25">
      <c r="A37" s="33" t="s">
        <v>32</v>
      </c>
      <c r="B37" s="45">
        <v>10565</v>
      </c>
      <c r="C37" s="46">
        <v>110</v>
      </c>
      <c r="D37" s="47"/>
      <c r="E37" s="48">
        <f>B37*C37</f>
        <v>1162150</v>
      </c>
    </row>
    <row r="38" spans="1:5" x14ac:dyDescent="0.25">
      <c r="A38" s="37"/>
      <c r="B38" s="37"/>
      <c r="C38" s="37"/>
      <c r="D38" s="37"/>
      <c r="E38" s="37"/>
    </row>
    <row r="39" spans="1:5" x14ac:dyDescent="0.25">
      <c r="A39" s="39" t="s">
        <v>20</v>
      </c>
      <c r="B39" s="56"/>
      <c r="C39" s="56"/>
      <c r="D39" s="56"/>
      <c r="E39" s="40">
        <f>E37</f>
        <v>1162150</v>
      </c>
    </row>
    <row r="40" spans="1:5" x14ac:dyDescent="0.25">
      <c r="A40" s="37"/>
      <c r="B40" s="37"/>
      <c r="C40" s="37"/>
      <c r="D40" s="37"/>
      <c r="E40" s="49"/>
    </row>
    <row r="41" spans="1:5" x14ac:dyDescent="0.25">
      <c r="A41" s="39" t="s">
        <v>43</v>
      </c>
      <c r="B41" s="33"/>
      <c r="C41" s="33"/>
      <c r="D41" s="33"/>
      <c r="E41" s="36">
        <f>SUM(E14+E26+E34+E39)</f>
        <v>37017438.589999996</v>
      </c>
    </row>
    <row r="42" spans="1:5" x14ac:dyDescent="0.25">
      <c r="A42" s="50" t="s">
        <v>33</v>
      </c>
      <c r="B42" s="56"/>
      <c r="C42" s="56"/>
      <c r="D42" s="56"/>
      <c r="E42" s="40">
        <f>E41*9.95%</f>
        <v>3683235.1397049995</v>
      </c>
    </row>
    <row r="43" spans="1:5" ht="13.8" thickBot="1" x14ac:dyDescent="0.3">
      <c r="A43" s="54"/>
      <c r="B43" s="54"/>
      <c r="C43" s="54"/>
      <c r="D43" s="54"/>
      <c r="E43" s="54"/>
    </row>
    <row r="44" spans="1:5" x14ac:dyDescent="0.25">
      <c r="A44" s="33" t="s">
        <v>16</v>
      </c>
      <c r="B44" s="56"/>
      <c r="C44" s="56"/>
      <c r="D44" s="56"/>
      <c r="E44" s="40">
        <f>SUM(E41:E42)</f>
        <v>40700673.729704998</v>
      </c>
    </row>
    <row r="45" spans="1:5" x14ac:dyDescent="0.25">
      <c r="A45" s="33"/>
      <c r="B45" s="33"/>
      <c r="C45" s="33"/>
      <c r="D45" s="33"/>
      <c r="E45" s="40"/>
    </row>
    <row r="46" spans="1:5" x14ac:dyDescent="0.25">
      <c r="A46" s="57" t="s">
        <v>39</v>
      </c>
      <c r="B46" s="57"/>
      <c r="C46" s="57"/>
      <c r="D46" s="57"/>
      <c r="E46" s="57"/>
    </row>
    <row r="47" spans="1:5" x14ac:dyDescent="0.25">
      <c r="A47" s="58" t="s">
        <v>23</v>
      </c>
      <c r="B47" s="58"/>
      <c r="C47" s="58"/>
      <c r="D47" s="58"/>
      <c r="E47" s="58"/>
    </row>
    <row r="48" spans="1:5" customFormat="1" x14ac:dyDescent="0.25">
      <c r="A48" s="20" t="s">
        <v>44</v>
      </c>
      <c r="B48" s="20"/>
      <c r="C48" s="20"/>
      <c r="D48" s="16"/>
      <c r="E48" s="16"/>
    </row>
    <row r="49" spans="1:1" x14ac:dyDescent="0.25">
      <c r="A49" s="51" t="s">
        <v>24</v>
      </c>
    </row>
  </sheetData>
  <mergeCells count="10">
    <mergeCell ref="B39:D39"/>
    <mergeCell ref="B42:D42"/>
    <mergeCell ref="B44:D44"/>
    <mergeCell ref="A46:E46"/>
    <mergeCell ref="A47:E47"/>
    <mergeCell ref="A1:E1"/>
    <mergeCell ref="A2:E2"/>
    <mergeCell ref="A3:E3"/>
    <mergeCell ref="C14:D14"/>
    <mergeCell ref="C26:D26"/>
  </mergeCells>
  <pageMargins left="0.75" right="0.75" top="1" bottom="1" header="0.5" footer="0.5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FY26.27</vt:lpstr>
      <vt:lpstr>FY25.26</vt:lpstr>
    </vt:vector>
  </TitlesOfParts>
  <Company>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Deese-TO</dc:creator>
  <cp:lastModifiedBy>Velez, Keira L</cp:lastModifiedBy>
  <cp:lastPrinted>2026-07-08T16:35:52Z</cp:lastPrinted>
  <dcterms:created xsi:type="dcterms:W3CDTF">2011-01-27T16:22:48Z</dcterms:created>
  <dcterms:modified xsi:type="dcterms:W3CDTF">2026-07-08T16:47:08Z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