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285" tabRatio="933" activeTab="0"/>
  </bookViews>
  <sheets>
    <sheet name="Information" sheetId="1" r:id="rId1"/>
    <sheet name="MainSheet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>
    <definedName name="_xlnm.Print_Area" localSheetId="5">'April'!$A$1:$E$27</definedName>
    <definedName name="_xlnm.Print_Area" localSheetId="9">'August'!$A$2:$E$27</definedName>
    <definedName name="_xlnm.Print_Area" localSheetId="13">'December'!$A$2:$E$27</definedName>
    <definedName name="_xlnm.Print_Area" localSheetId="3">'February'!$A$1:$E$28</definedName>
    <definedName name="_xlnm.Print_Area" localSheetId="2">'January'!$A$2:$E$27</definedName>
    <definedName name="_xlnm.Print_Area" localSheetId="8">'July'!$A$2:$E$27</definedName>
    <definedName name="_xlnm.Print_Area" localSheetId="7">'June'!$A$2:$E$27</definedName>
    <definedName name="_xlnm.Print_Area" localSheetId="4">'March'!$A$2:$E$27</definedName>
    <definedName name="_xlnm.Print_Area" localSheetId="6">'May'!$A$2:$E$27</definedName>
    <definedName name="_xlnm.Print_Area" localSheetId="12">'November'!$A$2:$E$27</definedName>
    <definedName name="_xlnm.Print_Area" localSheetId="11">'October'!$A$2:$E$27</definedName>
    <definedName name="_xlnm.Print_Area" localSheetId="10">'September'!$A$2:$E$27</definedName>
  </definedNames>
  <calcPr fullCalcOnLoad="1"/>
</workbook>
</file>

<file path=xl/sharedStrings.xml><?xml version="1.0" encoding="utf-8"?>
<sst xmlns="http://schemas.openxmlformats.org/spreadsheetml/2006/main" count="468" uniqueCount="56">
  <si>
    <t>Account #:</t>
  </si>
  <si>
    <t>Located At:</t>
  </si>
  <si>
    <t>Transient Rentals</t>
  </si>
  <si>
    <t>Postmark Date</t>
  </si>
  <si>
    <t>Year</t>
  </si>
  <si>
    <t>Day</t>
  </si>
  <si>
    <t>Account:</t>
  </si>
  <si>
    <t>Collection Period</t>
  </si>
  <si>
    <t>Due By:</t>
  </si>
  <si>
    <t>E-Mail:</t>
  </si>
  <si>
    <t xml:space="preserve"> 1 Gross Receipts:</t>
  </si>
  <si>
    <t xml:space="preserve">           A</t>
  </si>
  <si>
    <t>Postmarked:</t>
  </si>
  <si>
    <t>Food &amp; All Beverages</t>
  </si>
  <si>
    <t xml:space="preserve">            B</t>
  </si>
  <si>
    <t xml:space="preserve"> 2 Less: Exemptions</t>
  </si>
  <si>
    <t xml:space="preserve"> 3 Taxable Receipts</t>
  </si>
  <si>
    <t xml:space="preserve"> 4 Tax Collected</t>
  </si>
  <si>
    <t xml:space="preserve"> 5 Less: Collection Allowance</t>
  </si>
  <si>
    <t xml:space="preserve"> 6 Plus: Penalty</t>
  </si>
  <si>
    <t xml:space="preserve"> 7 Plus: Interest</t>
  </si>
  <si>
    <t xml:space="preserve"> 8 Amount Due</t>
  </si>
  <si>
    <t xml:space="preserve"> 9 Total Amount Due</t>
  </si>
  <si>
    <t>10 Adjustments</t>
  </si>
  <si>
    <t>11 Miscellanous Fees</t>
  </si>
  <si>
    <t>12 Net Amount Due</t>
  </si>
  <si>
    <t>Due By</t>
  </si>
  <si>
    <t>Tax Rate A</t>
  </si>
  <si>
    <t>Tax Rate B</t>
  </si>
  <si>
    <t>Collection Allowance</t>
  </si>
  <si>
    <t>Current</t>
  </si>
  <si>
    <t>Penalty</t>
  </si>
  <si>
    <t>penalty</t>
  </si>
  <si>
    <t>min penalty</t>
  </si>
  <si>
    <t>interest</t>
  </si>
  <si>
    <t>M</t>
  </si>
  <si>
    <t>Ave Occ</t>
  </si>
  <si>
    <t>Ave Rate</t>
  </si>
  <si>
    <t>For Hotels Please Provide Average Rate and Occupancy</t>
  </si>
  <si>
    <t>Exemptions</t>
  </si>
  <si>
    <t>Food and Bev.</t>
  </si>
  <si>
    <t>Average Rate</t>
  </si>
  <si>
    <t>Occupancy Rate</t>
  </si>
  <si>
    <t>Miami-Dade County Tax Collector</t>
  </si>
  <si>
    <t>Convention and Tourist Tax Section</t>
  </si>
  <si>
    <t>Print Icons</t>
  </si>
  <si>
    <t>The payment submitted must be for the amount shown below !! If your amount is different contact the Tax Collector at 305-375-5587</t>
  </si>
  <si>
    <t>CT</t>
  </si>
  <si>
    <t>Name:</t>
  </si>
  <si>
    <t>Address:</t>
  </si>
  <si>
    <t>Zip Code:</t>
  </si>
  <si>
    <t>Muncipality:</t>
  </si>
  <si>
    <t>Year:</t>
  </si>
  <si>
    <t>Mail To:</t>
  </si>
  <si>
    <t>Post Office Box 10099</t>
  </si>
  <si>
    <t>Miami, Florida 33101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</si>
</sst>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mm/dd/yy"/>
    <numFmt numFmtId="167" formatCode="0.0"/>
    <numFmt numFmtId="168" formatCode="0.000000000000000000"/>
    <numFmt numFmtId="169" formatCode="&quot;$&quot;#,##0.00;\-0;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29"/>
      </patternFill>
    </fill>
    <fill>
      <patternFill patternType="darkGray">
        <fgColor indexed="9"/>
        <bgColor indexed="1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4" borderId="0" xfId="0" applyFont="1" applyFill="1" applyAlignment="1">
      <alignment/>
    </xf>
    <xf numFmtId="164" fontId="0" fillId="3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3" fillId="5" borderId="1" xfId="0" applyFont="1" applyFill="1" applyBorder="1" applyAlignment="1">
      <alignment/>
    </xf>
    <xf numFmtId="164" fontId="5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4" borderId="4" xfId="0" applyFont="1" applyFill="1" applyBorder="1" applyAlignment="1">
      <alignment/>
    </xf>
    <xf numFmtId="0" fontId="0" fillId="0" borderId="6" xfId="0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 locked="0"/>
    </xf>
    <xf numFmtId="164" fontId="0" fillId="5" borderId="1" xfId="0" applyNumberFormat="1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7" borderId="1" xfId="0" applyFill="1" applyBorder="1" applyAlignment="1" applyProtection="1">
      <alignment/>
      <protection/>
    </xf>
    <xf numFmtId="164" fontId="0" fillId="8" borderId="1" xfId="0" applyNumberFormat="1" applyFill="1" applyBorder="1" applyAlignment="1" applyProtection="1">
      <alignment/>
      <protection/>
    </xf>
    <xf numFmtId="164" fontId="0" fillId="8" borderId="7" xfId="0" applyNumberFormat="1" applyFill="1" applyBorder="1" applyAlignment="1" applyProtection="1">
      <alignment/>
      <protection/>
    </xf>
    <xf numFmtId="165" fontId="9" fillId="0" borderId="0" xfId="0" applyNumberFormat="1" applyFont="1" applyAlignment="1">
      <alignment/>
    </xf>
    <xf numFmtId="169" fontId="10" fillId="4" borderId="0" xfId="0" applyNumberFormat="1" applyFont="1" applyFill="1" applyBorder="1" applyAlignment="1">
      <alignment/>
    </xf>
    <xf numFmtId="169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14" fontId="0" fillId="2" borderId="0" xfId="0" applyNumberFormat="1" applyFill="1" applyAlignment="1">
      <alignment/>
    </xf>
    <xf numFmtId="14" fontId="0" fillId="9" borderId="0" xfId="0" applyNumberForma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15</xdr:row>
      <xdr:rowOff>0</xdr:rowOff>
    </xdr:from>
    <xdr:to>
      <xdr:col>2</xdr:col>
      <xdr:colOff>1809750</xdr:colOff>
      <xdr:row>16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428875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2:C18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7.8515625" style="0" customWidth="1"/>
    <col min="3" max="3" width="28.00390625" style="0" customWidth="1"/>
  </cols>
  <sheetData>
    <row r="2" spans="2:3" ht="12.75">
      <c r="B2" t="s">
        <v>6</v>
      </c>
      <c r="C2" s="37"/>
    </row>
    <row r="3" ht="12.75">
      <c r="C3" s="48"/>
    </row>
    <row r="4" spans="2:3" ht="12.75">
      <c r="B4" t="s">
        <v>48</v>
      </c>
      <c r="C4" s="37"/>
    </row>
    <row r="5" ht="12.75">
      <c r="C5" s="48"/>
    </row>
    <row r="6" spans="2:3" ht="12.75">
      <c r="B6" t="s">
        <v>49</v>
      </c>
      <c r="C6" s="37"/>
    </row>
    <row r="7" ht="12.75">
      <c r="C7" s="48"/>
    </row>
    <row r="8" spans="2:3" ht="12.75">
      <c r="B8" t="s">
        <v>50</v>
      </c>
      <c r="C8" s="49"/>
    </row>
    <row r="9" ht="12.75">
      <c r="C9" s="48"/>
    </row>
    <row r="10" spans="2:3" ht="12.75">
      <c r="B10" t="s">
        <v>51</v>
      </c>
      <c r="C10" s="49"/>
    </row>
    <row r="11" ht="12.75">
      <c r="C11" s="48"/>
    </row>
    <row r="12" spans="2:3" ht="12.75">
      <c r="B12" t="s">
        <v>52</v>
      </c>
      <c r="C12" s="37">
        <v>2015</v>
      </c>
    </row>
    <row r="18" ht="12.75">
      <c r="C18" s="47">
        <f>+C12+1</f>
        <v>2016</v>
      </c>
    </row>
  </sheetData>
  <sheetProtection password="D731" sheet="1" objects="1" scenarios="1"/>
  <dataValidations count="2">
    <dataValidation type="custom" operator="equal" allowBlank="1" showInputMessage="1" showErrorMessage="1" sqref="C2">
      <formula1>C52</formula1>
    </dataValidation>
    <dataValidation type="custom" allowBlank="1" showInputMessage="1" showErrorMessage="1" sqref="C3">
      <formula1>C53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20.421875" style="0" customWidth="1"/>
    <col min="3" max="3" width="18.8515625" style="0" customWidth="1"/>
    <col min="4" max="4" width="12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MainSheet!E44</f>
        <v>42217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January!A108</f>
        <v>42268</v>
      </c>
      <c r="D4" t="s">
        <v>12</v>
      </c>
      <c r="E4" s="9">
        <f>DATE(MainSheet!I13,MainSheet!J13,MainSheet!K13)</f>
        <v>42267</v>
      </c>
      <c r="AA4" s="13">
        <f>+E4-B4</f>
        <v>-1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MainSheet!C13</f>
        <v>0</v>
      </c>
      <c r="C13" s="10">
        <f>MainSheet!G13</f>
        <v>0</v>
      </c>
    </row>
    <row r="14" spans="1:32" ht="12.75">
      <c r="A14" t="s">
        <v>15</v>
      </c>
      <c r="B14" s="10">
        <f>MainSheet!F13</f>
        <v>0</v>
      </c>
      <c r="C14" s="10">
        <f>MainSheet!H13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MainSheet!E13</f>
        <v>0</v>
      </c>
    </row>
    <row r="27" spans="1:2" ht="12.75">
      <c r="A27" t="s">
        <v>42</v>
      </c>
      <c r="B27" s="17">
        <f>MainSheet!D13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17.8515625" style="0" customWidth="1"/>
    <col min="3" max="3" width="18.8515625" style="0" customWidth="1"/>
    <col min="4" max="4" width="14.421875" style="0" customWidth="1"/>
    <col min="5" max="5" width="10.140625" style="0" bestFit="1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MainSheet!E45</f>
        <v>42248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January!A109</f>
        <v>42297</v>
      </c>
      <c r="D4" t="s">
        <v>12</v>
      </c>
      <c r="E4" s="9">
        <f>DATE(MainSheet!I14,MainSheet!J14,MainSheet!K14)</f>
        <v>42297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MainSheet!C14</f>
        <v>0</v>
      </c>
      <c r="C13" s="10">
        <f>MainSheet!G14</f>
        <v>0</v>
      </c>
    </row>
    <row r="14" spans="1:32" ht="12.75">
      <c r="A14" t="s">
        <v>15</v>
      </c>
      <c r="B14" s="10">
        <f>MainSheet!F14</f>
        <v>0</v>
      </c>
      <c r="C14" s="10">
        <f>MainSheet!H14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MainSheet!E14</f>
        <v>0</v>
      </c>
    </row>
    <row r="27" spans="1:2" ht="12.75">
      <c r="A27" t="s">
        <v>42</v>
      </c>
      <c r="B27" s="17">
        <f>MainSheet!D14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9.7109375" style="0" customWidth="1"/>
    <col min="4" max="4" width="13.00390625" style="0" customWidth="1"/>
    <col min="5" max="5" width="11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MainSheet!E46</f>
        <v>42278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January!A110</f>
        <v>42328</v>
      </c>
      <c r="D4" t="s">
        <v>12</v>
      </c>
      <c r="E4" s="9">
        <f>DATE(MainSheet!I15,MainSheet!J15,MainSheet!K15)</f>
        <v>42328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MainSheet!C15</f>
        <v>0</v>
      </c>
      <c r="C13" s="10">
        <f>MainSheet!G15</f>
        <v>0</v>
      </c>
    </row>
    <row r="14" spans="1:32" ht="12.75">
      <c r="A14" t="s">
        <v>15</v>
      </c>
      <c r="B14" s="10">
        <f>MainSheet!F15</f>
        <v>0</v>
      </c>
      <c r="C14" s="10">
        <f>MainSheet!H15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MainSheet!E15</f>
        <v>0</v>
      </c>
    </row>
    <row r="27" spans="1:2" ht="12.75">
      <c r="A27" t="s">
        <v>42</v>
      </c>
      <c r="B27" s="17">
        <f>MainSheet!D15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18.57421875" style="0" customWidth="1"/>
    <col min="3" max="3" width="21.28125" style="0" customWidth="1"/>
    <col min="4" max="4" width="12.421875" style="0" customWidth="1"/>
    <col min="5" max="5" width="10.140625" style="0" bestFit="1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MainSheet!E47</f>
        <v>42309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January!A111</f>
        <v>42359</v>
      </c>
      <c r="D4" t="s">
        <v>12</v>
      </c>
      <c r="E4" s="9">
        <f>DATE(MainSheet!I16,MainSheet!J16,MainSheet!K16)</f>
        <v>42358</v>
      </c>
      <c r="AA4" s="13">
        <f>+E4-B4</f>
        <v>-1</v>
      </c>
      <c r="AC4">
        <f>IF(AC3&gt;A120,A120,AC3)</f>
        <v>0</v>
      </c>
      <c r="AE4">
        <f>IF(AE3&gt;5,5,AE3)</f>
        <v>0</v>
      </c>
      <c r="AF4" s="10">
        <f>IF(B15=0,0,AE4*A123)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IF(C15=0,0,AE4*A123)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MainSheet!C16</f>
        <v>0</v>
      </c>
      <c r="C13" s="10">
        <f>MainSheet!G16</f>
        <v>0</v>
      </c>
    </row>
    <row r="14" spans="1:32" ht="12.75">
      <c r="A14" t="s">
        <v>15</v>
      </c>
      <c r="B14" s="10">
        <f>MainSheet!F16</f>
        <v>0</v>
      </c>
      <c r="C14" s="10">
        <f>MainSheet!H16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MainSheet!E16</f>
        <v>0</v>
      </c>
    </row>
    <row r="27" spans="1:2" ht="12.75">
      <c r="A27" t="s">
        <v>42</v>
      </c>
      <c r="B27" s="17">
        <f>MainSheet!D16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421875" style="0" customWidth="1"/>
    <col min="2" max="2" width="19.421875" style="0" customWidth="1"/>
    <col min="3" max="3" width="18.8515625" style="0" customWidth="1"/>
    <col min="4" max="4" width="14.00390625" style="0" customWidth="1"/>
    <col min="5" max="5" width="11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MainSheet!E48</f>
        <v>42339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January!A112</f>
        <v>42389</v>
      </c>
      <c r="D4" t="s">
        <v>12</v>
      </c>
      <c r="E4" s="9">
        <f>DATE(MainSheet!I17,MainSheet!J17,MainSheet!K17)</f>
        <v>42389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IF(B15=0,0,AE4*A123)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IF(C15=0,0,AE4*A123)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MainSheet!C17</f>
        <v>0</v>
      </c>
      <c r="C13" s="10">
        <f>MainSheet!G17</f>
        <v>0</v>
      </c>
    </row>
    <row r="14" spans="1:32" ht="12.75">
      <c r="A14" t="s">
        <v>15</v>
      </c>
      <c r="B14" s="10">
        <f>MainSheet!F17</f>
        <v>0</v>
      </c>
      <c r="C14" s="10">
        <f>MainSheet!H17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MainSheet!E17</f>
        <v>0</v>
      </c>
    </row>
    <row r="27" spans="1:2" ht="12.75">
      <c r="A27" t="s">
        <v>42</v>
      </c>
      <c r="B27" s="17">
        <f>MainSheet!D17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62"/>
  <sheetViews>
    <sheetView workbookViewId="0" topLeftCell="B2">
      <selection activeCell="C6" sqref="C6:F17"/>
    </sheetView>
  </sheetViews>
  <sheetFormatPr defaultColWidth="9.140625" defaultRowHeight="12.75"/>
  <cols>
    <col min="1" max="1" width="1.8515625" style="0" hidden="1" customWidth="1"/>
    <col min="2" max="2" width="12.421875" style="0" customWidth="1"/>
    <col min="3" max="3" width="15.140625" style="0" customWidth="1"/>
    <col min="5" max="5" width="10.7109375" style="0" customWidth="1"/>
    <col min="6" max="6" width="13.28125" style="0" customWidth="1"/>
    <col min="7" max="7" width="15.57421875" style="0" customWidth="1"/>
    <col min="8" max="8" width="12.57421875" style="0" customWidth="1"/>
    <col min="9" max="9" width="5.140625" style="0" customWidth="1"/>
    <col min="10" max="10" width="3.140625" style="0" customWidth="1"/>
    <col min="11" max="11" width="3.7109375" style="0" customWidth="1"/>
  </cols>
  <sheetData>
    <row r="1" ht="0.75" customHeight="1" hidden="1">
      <c r="G1" s="20"/>
    </row>
    <row r="2" spans="2:8" ht="12.75">
      <c r="B2" t="s">
        <v>0</v>
      </c>
      <c r="C2">
        <f>C52</f>
        <v>0</v>
      </c>
      <c r="F2">
        <f>January!C1</f>
        <v>0</v>
      </c>
      <c r="G2" s="20" t="s">
        <v>47</v>
      </c>
      <c r="H2">
        <f>+E36</f>
        <v>2015</v>
      </c>
    </row>
    <row r="3" spans="2:11" ht="12.75">
      <c r="B3" t="s">
        <v>1</v>
      </c>
      <c r="C3">
        <f>C53</f>
        <v>0</v>
      </c>
      <c r="G3" s="20"/>
      <c r="I3" s="2" t="s">
        <v>3</v>
      </c>
      <c r="J3" s="2"/>
      <c r="K3" s="2"/>
    </row>
    <row r="4" spans="3:11" ht="12.75">
      <c r="C4">
        <f>January!B7</f>
        <v>0</v>
      </c>
      <c r="G4" s="20"/>
      <c r="I4" s="2"/>
      <c r="J4" s="2"/>
      <c r="K4" s="2"/>
    </row>
    <row r="5" spans="2:12" ht="12.75">
      <c r="B5" s="4"/>
      <c r="C5" s="1" t="s">
        <v>2</v>
      </c>
      <c r="D5" s="21" t="s">
        <v>36</v>
      </c>
      <c r="E5" s="21" t="s">
        <v>37</v>
      </c>
      <c r="F5" s="7" t="s">
        <v>39</v>
      </c>
      <c r="G5" s="38" t="s">
        <v>40</v>
      </c>
      <c r="H5" s="38" t="s">
        <v>39</v>
      </c>
      <c r="I5" s="2" t="s">
        <v>4</v>
      </c>
      <c r="J5" s="2" t="s">
        <v>35</v>
      </c>
      <c r="K5" s="2" t="s">
        <v>5</v>
      </c>
      <c r="L5" s="8" t="s">
        <v>26</v>
      </c>
    </row>
    <row r="6" spans="2:16" ht="12.75">
      <c r="B6" s="5">
        <f>B37</f>
        <v>42005</v>
      </c>
      <c r="C6" s="33"/>
      <c r="D6" s="34"/>
      <c r="E6" s="35"/>
      <c r="F6" s="36"/>
      <c r="G6" s="39"/>
      <c r="H6" s="39"/>
      <c r="I6" s="37">
        <f>+H$2</f>
        <v>2015</v>
      </c>
      <c r="J6" s="37">
        <v>2</v>
      </c>
      <c r="K6" s="37">
        <v>20</v>
      </c>
      <c r="L6" s="12">
        <f>+C37</f>
        <v>42055</v>
      </c>
      <c r="P6" s="14"/>
    </row>
    <row r="7" spans="2:12" ht="12.75">
      <c r="B7" s="5">
        <f>B38</f>
        <v>42036</v>
      </c>
      <c r="C7" s="33"/>
      <c r="D7" s="34"/>
      <c r="E7" s="35"/>
      <c r="F7" s="36"/>
      <c r="G7" s="39"/>
      <c r="H7" s="39"/>
      <c r="I7" s="37">
        <f aca="true" t="shared" si="0" ref="I7:I16">+H$2</f>
        <v>2015</v>
      </c>
      <c r="J7" s="37">
        <v>3</v>
      </c>
      <c r="K7" s="37">
        <v>20</v>
      </c>
      <c r="L7" s="12">
        <f aca="true" t="shared" si="1" ref="L7:L17">+C38</f>
        <v>42083</v>
      </c>
    </row>
    <row r="8" spans="2:12" ht="12.75">
      <c r="B8" s="5">
        <f aca="true" t="shared" si="2" ref="B8:B17">B39</f>
        <v>42064</v>
      </c>
      <c r="C8" s="33"/>
      <c r="D8" s="34"/>
      <c r="E8" s="35"/>
      <c r="F8" s="36"/>
      <c r="G8" s="39"/>
      <c r="H8" s="39"/>
      <c r="I8" s="37">
        <f t="shared" si="0"/>
        <v>2015</v>
      </c>
      <c r="J8" s="37">
        <v>4</v>
      </c>
      <c r="K8" s="37">
        <v>20</v>
      </c>
      <c r="L8" s="12">
        <f t="shared" si="1"/>
        <v>42114</v>
      </c>
    </row>
    <row r="9" spans="2:12" ht="12.75">
      <c r="B9" s="5">
        <f t="shared" si="2"/>
        <v>42095</v>
      </c>
      <c r="C9" s="33"/>
      <c r="D9" s="34"/>
      <c r="E9" s="35"/>
      <c r="F9" s="36"/>
      <c r="G9" s="39"/>
      <c r="H9" s="39"/>
      <c r="I9" s="37">
        <f t="shared" si="0"/>
        <v>2015</v>
      </c>
      <c r="J9" s="37">
        <v>5</v>
      </c>
      <c r="K9" s="37">
        <v>20</v>
      </c>
      <c r="L9" s="12">
        <f t="shared" si="1"/>
        <v>42144</v>
      </c>
    </row>
    <row r="10" spans="2:12" ht="12.75">
      <c r="B10" s="5">
        <f t="shared" si="2"/>
        <v>42125</v>
      </c>
      <c r="C10" s="33"/>
      <c r="D10" s="34"/>
      <c r="E10" s="35"/>
      <c r="F10" s="36"/>
      <c r="G10" s="39"/>
      <c r="H10" s="39"/>
      <c r="I10" s="37">
        <f t="shared" si="0"/>
        <v>2015</v>
      </c>
      <c r="J10" s="37">
        <v>6</v>
      </c>
      <c r="K10" s="37">
        <v>20</v>
      </c>
      <c r="L10" s="12">
        <f t="shared" si="1"/>
        <v>42177</v>
      </c>
    </row>
    <row r="11" spans="2:12" ht="12.75">
      <c r="B11" s="5">
        <f t="shared" si="2"/>
        <v>42156</v>
      </c>
      <c r="C11" s="33"/>
      <c r="D11" s="34"/>
      <c r="E11" s="35"/>
      <c r="F11" s="36"/>
      <c r="G11" s="39"/>
      <c r="H11" s="39"/>
      <c r="I11" s="37">
        <f t="shared" si="0"/>
        <v>2015</v>
      </c>
      <c r="J11" s="37">
        <v>7</v>
      </c>
      <c r="K11" s="37">
        <v>20</v>
      </c>
      <c r="L11" s="12">
        <f t="shared" si="1"/>
        <v>42205</v>
      </c>
    </row>
    <row r="12" spans="2:12" ht="12.75">
      <c r="B12" s="5">
        <f t="shared" si="2"/>
        <v>42186</v>
      </c>
      <c r="C12" s="33"/>
      <c r="D12" s="34"/>
      <c r="E12" s="35"/>
      <c r="F12" s="36"/>
      <c r="G12" s="39"/>
      <c r="H12" s="39"/>
      <c r="I12" s="37">
        <f t="shared" si="0"/>
        <v>2015</v>
      </c>
      <c r="J12" s="37">
        <v>8</v>
      </c>
      <c r="K12" s="37">
        <v>20</v>
      </c>
      <c r="L12" s="12">
        <f t="shared" si="1"/>
        <v>42236</v>
      </c>
    </row>
    <row r="13" spans="2:12" ht="12.75">
      <c r="B13" s="5">
        <f t="shared" si="2"/>
        <v>42217</v>
      </c>
      <c r="C13" s="33"/>
      <c r="D13" s="34"/>
      <c r="E13" s="35"/>
      <c r="F13" s="36"/>
      <c r="G13" s="39"/>
      <c r="H13" s="39"/>
      <c r="I13" s="37">
        <f t="shared" si="0"/>
        <v>2015</v>
      </c>
      <c r="J13" s="37">
        <v>9</v>
      </c>
      <c r="K13" s="37">
        <v>20</v>
      </c>
      <c r="L13" s="12">
        <f t="shared" si="1"/>
        <v>42268</v>
      </c>
    </row>
    <row r="14" spans="2:12" ht="12.75">
      <c r="B14" s="5">
        <f t="shared" si="2"/>
        <v>42248</v>
      </c>
      <c r="C14" s="33"/>
      <c r="D14" s="34"/>
      <c r="E14" s="35"/>
      <c r="F14" s="36"/>
      <c r="G14" s="39"/>
      <c r="H14" s="39"/>
      <c r="I14" s="37">
        <f t="shared" si="0"/>
        <v>2015</v>
      </c>
      <c r="J14" s="37">
        <v>10</v>
      </c>
      <c r="K14" s="37">
        <v>20</v>
      </c>
      <c r="L14" s="12">
        <f t="shared" si="1"/>
        <v>42297</v>
      </c>
    </row>
    <row r="15" spans="2:12" ht="12.75">
      <c r="B15" s="5">
        <f t="shared" si="2"/>
        <v>42278</v>
      </c>
      <c r="C15" s="33"/>
      <c r="D15" s="34"/>
      <c r="E15" s="35"/>
      <c r="F15" s="36"/>
      <c r="G15" s="39"/>
      <c r="H15" s="39"/>
      <c r="I15" s="37">
        <f t="shared" si="0"/>
        <v>2015</v>
      </c>
      <c r="J15" s="37">
        <v>11</v>
      </c>
      <c r="K15" s="37">
        <v>20</v>
      </c>
      <c r="L15" s="12">
        <f t="shared" si="1"/>
        <v>42328</v>
      </c>
    </row>
    <row r="16" spans="2:12" ht="12.75">
      <c r="B16" s="5">
        <f t="shared" si="2"/>
        <v>42309</v>
      </c>
      <c r="C16" s="33"/>
      <c r="D16" s="34"/>
      <c r="E16" s="35"/>
      <c r="F16" s="36"/>
      <c r="G16" s="39"/>
      <c r="H16" s="39"/>
      <c r="I16" s="37">
        <f t="shared" si="0"/>
        <v>2015</v>
      </c>
      <c r="J16" s="37">
        <v>12</v>
      </c>
      <c r="K16" s="37">
        <v>20</v>
      </c>
      <c r="L16" s="12">
        <f t="shared" si="1"/>
        <v>42359</v>
      </c>
    </row>
    <row r="17" spans="2:12" ht="12.75">
      <c r="B17" s="5">
        <f t="shared" si="2"/>
        <v>42339</v>
      </c>
      <c r="C17" s="33"/>
      <c r="D17" s="34"/>
      <c r="E17" s="35"/>
      <c r="F17" s="36"/>
      <c r="G17" s="39"/>
      <c r="H17" s="39"/>
      <c r="I17" s="37">
        <f>+H2+1</f>
        <v>2016</v>
      </c>
      <c r="J17" s="37">
        <v>1</v>
      </c>
      <c r="K17" s="37">
        <v>20</v>
      </c>
      <c r="L17" s="12">
        <f t="shared" si="1"/>
        <v>42389</v>
      </c>
    </row>
    <row r="18" spans="2:8" ht="12.75">
      <c r="B18" s="6"/>
      <c r="C18" s="11">
        <f>+C49</f>
        <v>0</v>
      </c>
      <c r="D18" s="11"/>
      <c r="E18" s="11"/>
      <c r="F18" s="19">
        <f>+F49</f>
        <v>0</v>
      </c>
      <c r="G18" s="40"/>
      <c r="H18" s="40"/>
    </row>
    <row r="19" ht="13.5" customHeight="1">
      <c r="B19" s="18" t="s">
        <v>38</v>
      </c>
    </row>
    <row r="20" ht="13.5" customHeight="1">
      <c r="B20" s="32" t="s">
        <v>46</v>
      </c>
    </row>
    <row r="21" spans="1:9" ht="12.75">
      <c r="A21" s="30"/>
      <c r="B21" s="29" t="s">
        <v>45</v>
      </c>
      <c r="C21" s="26"/>
      <c r="D21" s="29"/>
      <c r="E21" s="26"/>
      <c r="F21" s="26"/>
      <c r="G21" s="26"/>
      <c r="H21" s="26"/>
      <c r="I21" s="20"/>
    </row>
    <row r="22" spans="1:9" ht="12.75">
      <c r="A22" s="30"/>
      <c r="B22" s="42">
        <f>+D37</f>
        <v>0</v>
      </c>
      <c r="C22" s="43">
        <f>+D38</f>
        <v>0</v>
      </c>
      <c r="D22" s="43">
        <f>+D39</f>
        <v>0</v>
      </c>
      <c r="E22" s="42">
        <f>+D40</f>
        <v>0</v>
      </c>
      <c r="F22" s="42">
        <f>+D41</f>
        <v>0</v>
      </c>
      <c r="G22" s="43">
        <f>+D42</f>
        <v>0</v>
      </c>
      <c r="H22" s="25"/>
      <c r="I22" s="20"/>
    </row>
    <row r="23" spans="1:9" ht="12.75">
      <c r="A23" s="30"/>
      <c r="B23" s="44"/>
      <c r="C23" s="44"/>
      <c r="D23" s="44"/>
      <c r="E23" s="44"/>
      <c r="F23" s="44"/>
      <c r="G23" s="44"/>
      <c r="H23" s="25"/>
      <c r="I23" s="20"/>
    </row>
    <row r="24" spans="1:9" ht="12.75">
      <c r="A24" s="30"/>
      <c r="B24" s="44"/>
      <c r="C24" s="44"/>
      <c r="D24" s="44"/>
      <c r="E24" s="44"/>
      <c r="F24" s="44"/>
      <c r="G24" s="44"/>
      <c r="H24" s="25"/>
      <c r="I24" s="20"/>
    </row>
    <row r="25" spans="1:9" ht="12.75">
      <c r="A25" s="30"/>
      <c r="B25" s="44"/>
      <c r="C25" s="44"/>
      <c r="D25" s="44"/>
      <c r="E25" s="44"/>
      <c r="F25" s="44"/>
      <c r="G25" s="44"/>
      <c r="H25" s="25"/>
      <c r="I25" s="20"/>
    </row>
    <row r="26" spans="1:9" ht="12.75">
      <c r="A26" s="30"/>
      <c r="B26" s="44"/>
      <c r="C26" s="44"/>
      <c r="D26" s="44"/>
      <c r="E26" s="44"/>
      <c r="F26" s="44"/>
      <c r="G26" s="44"/>
      <c r="H26" s="25"/>
      <c r="I26" s="20"/>
    </row>
    <row r="27" spans="1:9" ht="12.75">
      <c r="A27" s="30"/>
      <c r="B27" s="43">
        <f>+D43</f>
        <v>0</v>
      </c>
      <c r="C27" s="43">
        <f>+D44</f>
        <v>0</v>
      </c>
      <c r="D27" s="43">
        <f>+D45</f>
        <v>0</v>
      </c>
      <c r="E27" s="42">
        <f>+D46</f>
        <v>0</v>
      </c>
      <c r="F27" s="42">
        <f>+D47</f>
        <v>0</v>
      </c>
      <c r="G27" s="43">
        <f>+D48</f>
        <v>0</v>
      </c>
      <c r="H27" s="25"/>
      <c r="I27" s="20"/>
    </row>
    <row r="28" spans="1:9" ht="12.75">
      <c r="A28" s="32"/>
      <c r="B28" s="31"/>
      <c r="C28" s="25"/>
      <c r="D28" s="25"/>
      <c r="E28" s="25"/>
      <c r="F28" s="25"/>
      <c r="G28" s="25"/>
      <c r="H28" s="25"/>
      <c r="I28" s="20"/>
    </row>
    <row r="29" spans="2:9" ht="12.75">
      <c r="B29" s="27"/>
      <c r="C29" s="27"/>
      <c r="D29" s="27"/>
      <c r="E29" s="27"/>
      <c r="F29" s="27"/>
      <c r="G29" s="27"/>
      <c r="H29" s="28"/>
      <c r="I29" s="20"/>
    </row>
    <row r="34" spans="6:14" ht="12.75"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</row>
    <row r="35" spans="6:33" ht="12.75">
      <c r="F35">
        <v>16</v>
      </c>
      <c r="G35">
        <v>17</v>
      </c>
      <c r="H35">
        <v>18</v>
      </c>
      <c r="I35">
        <v>19</v>
      </c>
      <c r="J35">
        <v>20</v>
      </c>
      <c r="K35">
        <v>21</v>
      </c>
      <c r="L35">
        <v>22</v>
      </c>
      <c r="M35">
        <v>23</v>
      </c>
      <c r="N35">
        <v>24</v>
      </c>
      <c r="O35">
        <v>25</v>
      </c>
      <c r="P35">
        <v>26</v>
      </c>
      <c r="Q35">
        <v>27</v>
      </c>
      <c r="R35">
        <v>0</v>
      </c>
      <c r="S35">
        <v>1</v>
      </c>
      <c r="T35">
        <v>2</v>
      </c>
      <c r="U35">
        <v>3</v>
      </c>
      <c r="V35">
        <v>4</v>
      </c>
      <c r="W35">
        <v>5</v>
      </c>
      <c r="X35">
        <v>6</v>
      </c>
      <c r="Y35">
        <v>7</v>
      </c>
      <c r="Z35">
        <v>8</v>
      </c>
      <c r="AA35">
        <v>9</v>
      </c>
      <c r="AB35">
        <v>10</v>
      </c>
      <c r="AC35">
        <v>11</v>
      </c>
      <c r="AD35">
        <v>12</v>
      </c>
      <c r="AE35">
        <v>13</v>
      </c>
      <c r="AF35">
        <v>14</v>
      </c>
      <c r="AG35">
        <v>15</v>
      </c>
    </row>
    <row r="36" spans="5:6" ht="12.75">
      <c r="E36" s="2">
        <f>Information!C12</f>
        <v>2015</v>
      </c>
      <c r="F36">
        <f>MOD(E36,28)</f>
        <v>27</v>
      </c>
    </row>
    <row r="37" spans="2:8" ht="12.75">
      <c r="B37" s="3">
        <f>January!$B$3</f>
        <v>42005</v>
      </c>
      <c r="C37" s="9">
        <f>January!A101</f>
        <v>42055</v>
      </c>
      <c r="D37" s="10">
        <f>January!$B$21</f>
        <v>0</v>
      </c>
      <c r="E37" s="41">
        <f>DATE($E$36,1,1)</f>
        <v>42005</v>
      </c>
      <c r="F37" s="37">
        <v>2004</v>
      </c>
      <c r="G37" s="37">
        <v>2</v>
      </c>
      <c r="H37" s="37">
        <v>20</v>
      </c>
    </row>
    <row r="38" spans="2:8" ht="12.75">
      <c r="B38" s="3">
        <f>February!$B$3</f>
        <v>42036</v>
      </c>
      <c r="C38" s="9">
        <f>January!A102</f>
        <v>42083</v>
      </c>
      <c r="D38" s="10">
        <f>February!$B$21</f>
        <v>0</v>
      </c>
      <c r="E38" s="41">
        <f>DATE($E$36,2,1)</f>
        <v>42036</v>
      </c>
      <c r="F38" s="37">
        <v>2004</v>
      </c>
      <c r="G38" s="37">
        <v>3</v>
      </c>
      <c r="H38" s="37">
        <v>20</v>
      </c>
    </row>
    <row r="39" spans="2:8" ht="12.75">
      <c r="B39" s="3">
        <f>March!$B$3</f>
        <v>42064</v>
      </c>
      <c r="C39" s="9">
        <f>January!A103</f>
        <v>42114</v>
      </c>
      <c r="D39" s="10">
        <f>March!$B$21</f>
        <v>0</v>
      </c>
      <c r="E39" s="41">
        <f>DATE($E$36,3,1)</f>
        <v>42064</v>
      </c>
      <c r="F39" s="37">
        <v>2004</v>
      </c>
      <c r="G39" s="37">
        <v>4</v>
      </c>
      <c r="H39" s="37">
        <v>20</v>
      </c>
    </row>
    <row r="40" spans="2:8" ht="12.75">
      <c r="B40" s="3">
        <f>April!$B$3</f>
        <v>42095</v>
      </c>
      <c r="C40" s="9">
        <f>January!A104</f>
        <v>42144</v>
      </c>
      <c r="D40" s="10">
        <f>April!$B$21</f>
        <v>0</v>
      </c>
      <c r="E40" s="41">
        <f>DATE($E$36,4,1)</f>
        <v>42095</v>
      </c>
      <c r="F40" s="37">
        <v>2004</v>
      </c>
      <c r="G40" s="37">
        <v>5</v>
      </c>
      <c r="H40" s="37">
        <v>20</v>
      </c>
    </row>
    <row r="41" spans="2:8" ht="12.75">
      <c r="B41" s="3">
        <f>May!$B$3</f>
        <v>42125</v>
      </c>
      <c r="C41" s="9">
        <f>January!A105</f>
        <v>42177</v>
      </c>
      <c r="D41" s="10">
        <f>May!$B$21</f>
        <v>0</v>
      </c>
      <c r="E41" s="41">
        <f>DATE($E$36,5,1)</f>
        <v>42125</v>
      </c>
      <c r="F41" s="37">
        <v>2004</v>
      </c>
      <c r="G41" s="37">
        <v>6</v>
      </c>
      <c r="H41" s="37">
        <v>20</v>
      </c>
    </row>
    <row r="42" spans="2:8" ht="12.75">
      <c r="B42" s="3">
        <f>June!$B$3</f>
        <v>42156</v>
      </c>
      <c r="C42" s="9">
        <f>January!A106</f>
        <v>42205</v>
      </c>
      <c r="D42" s="10">
        <f>June!$B$21</f>
        <v>0</v>
      </c>
      <c r="E42" s="41">
        <f>DATE($E$36,6,1)</f>
        <v>42156</v>
      </c>
      <c r="F42" s="37">
        <v>2004</v>
      </c>
      <c r="G42" s="37">
        <v>7</v>
      </c>
      <c r="H42" s="37">
        <v>20</v>
      </c>
    </row>
    <row r="43" spans="2:8" ht="12.75">
      <c r="B43" s="3">
        <f>July!$B$3</f>
        <v>42186</v>
      </c>
      <c r="C43" s="9">
        <f>January!A107</f>
        <v>42236</v>
      </c>
      <c r="D43" s="10">
        <f>July!$B$21</f>
        <v>0</v>
      </c>
      <c r="E43" s="41">
        <f>DATE($E$36,7,1)</f>
        <v>42186</v>
      </c>
      <c r="F43" s="37">
        <v>2004</v>
      </c>
      <c r="G43" s="37">
        <v>8</v>
      </c>
      <c r="H43" s="37">
        <v>20</v>
      </c>
    </row>
    <row r="44" spans="2:8" ht="12.75">
      <c r="B44" s="3">
        <f>August!$B$3</f>
        <v>42217</v>
      </c>
      <c r="C44" s="9">
        <f>January!A108</f>
        <v>42268</v>
      </c>
      <c r="D44" s="10">
        <f>August!$B$21</f>
        <v>0</v>
      </c>
      <c r="E44" s="41">
        <f>DATE($E$36,8,1)</f>
        <v>42217</v>
      </c>
      <c r="F44" s="37">
        <v>2004</v>
      </c>
      <c r="G44" s="37">
        <v>9</v>
      </c>
      <c r="H44" s="37">
        <v>20</v>
      </c>
    </row>
    <row r="45" spans="2:8" ht="12.75">
      <c r="B45" s="3">
        <f>September!$B$3</f>
        <v>42248</v>
      </c>
      <c r="C45" s="9">
        <f>January!A109</f>
        <v>42297</v>
      </c>
      <c r="D45" s="10">
        <f>September!$B$21</f>
        <v>0</v>
      </c>
      <c r="E45" s="41">
        <f>DATE($E$36,9,1)</f>
        <v>42248</v>
      </c>
      <c r="F45" s="37">
        <v>2004</v>
      </c>
      <c r="G45" s="37">
        <v>10</v>
      </c>
      <c r="H45" s="37">
        <v>20</v>
      </c>
    </row>
    <row r="46" spans="2:8" ht="12.75">
      <c r="B46" s="3">
        <f>October!$B$3</f>
        <v>42278</v>
      </c>
      <c r="C46" s="9">
        <f>January!A110</f>
        <v>42328</v>
      </c>
      <c r="D46" s="10">
        <f>October!$B$21</f>
        <v>0</v>
      </c>
      <c r="E46" s="41">
        <f>DATE($E$36,10,1)</f>
        <v>42278</v>
      </c>
      <c r="F46" s="37">
        <v>2004</v>
      </c>
      <c r="G46" s="37">
        <v>11</v>
      </c>
      <c r="H46" s="37">
        <v>20</v>
      </c>
    </row>
    <row r="47" spans="2:8" ht="12.75">
      <c r="B47" s="3">
        <f>November!$B$3</f>
        <v>42309</v>
      </c>
      <c r="C47" s="9">
        <f>January!A111</f>
        <v>42359</v>
      </c>
      <c r="D47" s="10">
        <f>November!$B$21</f>
        <v>0</v>
      </c>
      <c r="E47" s="41">
        <f>DATE($E$36,11,1)</f>
        <v>42309</v>
      </c>
      <c r="F47" s="37">
        <v>2004</v>
      </c>
      <c r="G47" s="37">
        <v>12</v>
      </c>
      <c r="H47" s="37">
        <v>20</v>
      </c>
    </row>
    <row r="48" spans="2:8" ht="12.75">
      <c r="B48" s="3">
        <f>December!$B$3</f>
        <v>42339</v>
      </c>
      <c r="C48" s="9">
        <f>January!A112</f>
        <v>42389</v>
      </c>
      <c r="D48" s="10">
        <f>December!$B$21</f>
        <v>0</v>
      </c>
      <c r="E48" s="41">
        <f>DATE($E$36,12,1)</f>
        <v>42339</v>
      </c>
      <c r="F48" s="37">
        <v>2005</v>
      </c>
      <c r="G48" s="37">
        <v>1</v>
      </c>
      <c r="H48" s="37">
        <v>20</v>
      </c>
    </row>
    <row r="49" spans="2:33" ht="12.75">
      <c r="B49" s="3"/>
      <c r="C49" s="10">
        <f>SUM(C6:C17)</f>
        <v>0</v>
      </c>
      <c r="D49" s="10"/>
      <c r="E49" s="10"/>
      <c r="F49" s="10">
        <f>SUM(F6:F17)</f>
        <v>0</v>
      </c>
      <c r="G49" s="10">
        <f>SUM(G6:G17)</f>
        <v>0</v>
      </c>
      <c r="H49" s="10">
        <f>SUM(H6:H17)</f>
        <v>0</v>
      </c>
      <c r="O49">
        <v>13</v>
      </c>
      <c r="P49">
        <v>14</v>
      </c>
      <c r="Q49">
        <v>15</v>
      </c>
      <c r="R49">
        <v>16</v>
      </c>
      <c r="S49">
        <v>17</v>
      </c>
      <c r="T49">
        <v>18</v>
      </c>
      <c r="U49">
        <v>19</v>
      </c>
      <c r="V49">
        <v>20</v>
      </c>
      <c r="W49">
        <v>21</v>
      </c>
      <c r="X49">
        <v>22</v>
      </c>
      <c r="Y49">
        <v>23</v>
      </c>
      <c r="Z49">
        <v>24</v>
      </c>
      <c r="AA49">
        <v>25</v>
      </c>
      <c r="AB49">
        <v>26</v>
      </c>
      <c r="AC49">
        <v>27</v>
      </c>
      <c r="AD49">
        <v>28</v>
      </c>
      <c r="AE49">
        <v>29</v>
      </c>
      <c r="AF49">
        <v>30</v>
      </c>
      <c r="AG49">
        <v>31</v>
      </c>
    </row>
    <row r="50" spans="1:33" ht="12.75">
      <c r="A50">
        <v>2</v>
      </c>
      <c r="B50" s="3"/>
      <c r="E50" s="45">
        <f>SUM(F50:AG50)</f>
        <v>42055</v>
      </c>
      <c r="F50" s="46">
        <f>IF($F$36=16,DATE($E$36,2,20),"")</f>
      </c>
      <c r="G50" s="46">
        <f>IF($F$36=17,DATE($E$36,2,22),"")</f>
      </c>
      <c r="H50" s="46">
        <f>IF($F$36=H$35,DATE($E$36,$A$50,21),"")</f>
      </c>
      <c r="I50" s="46">
        <f>IF($F$36=I$35,DATE($E$36,$A$50,20),"")</f>
      </c>
      <c r="J50" s="46">
        <f>IF($F$36=J$35,DATE($E$36,$A$50,20),"")</f>
      </c>
      <c r="K50" s="46">
        <f>IF($F$36=K$35,DATE($E$36,$A$50,20),"")</f>
      </c>
      <c r="L50" s="46">
        <f>IF($F$36=L$35,DATE($E$36,$A$50,22),"")</f>
      </c>
      <c r="M50" s="46">
        <f>IF($F$36=M$35,DATE($E$36,$A$50,22),"")</f>
      </c>
      <c r="N50" s="46">
        <f>IF($F$36=N$35,DATE($E$36,$A$50,21),"")</f>
      </c>
      <c r="O50" s="46">
        <f>IF($F$36=O$35,DATE($E$36,$A$50,20),"")</f>
      </c>
      <c r="P50" s="46">
        <f>IF($F$36=P$35,DATE($E$36,$A$50,20),"")</f>
      </c>
      <c r="Q50" s="46">
        <f>IF($F$36=Q$35,DATE($E$36,$A$50,20),"")</f>
        <v>42055</v>
      </c>
      <c r="R50" s="46">
        <f>IF($F$36=R$35,DATE($E$36,$A$50,22),"")</f>
      </c>
      <c r="S50" s="46">
        <f>IF($F$36=S$35,DATE($E$36,$A$50,21),"")</f>
      </c>
      <c r="T50" s="46">
        <f>IF($F$36=T$35,DATE($E$36,$A$50,20),"")</f>
      </c>
      <c r="U50" s="46">
        <f>IF($F$36=U$35,DATE($E$36,$A$50,20),"")</f>
      </c>
      <c r="V50" s="46">
        <f>IF($F$36=V$35,DATE($E$36,$A$50,20),"")</f>
      </c>
      <c r="W50" s="46">
        <f>IF($F$36=W$35,DATE($E$36,$A$50,22),"")</f>
      </c>
      <c r="X50" s="46">
        <f>IF($F$36=X$35,DATE($E$36,$A$50,22),"")</f>
      </c>
      <c r="Y50" s="46">
        <f>IF($F$36=Y$35,DATE($E$36,$A$50,21),"")</f>
      </c>
      <c r="Z50" s="46">
        <f>IF($F$36=Z$35,DATE($E$36,$A$50,20),"")</f>
      </c>
      <c r="AA50" s="46">
        <f>IF($F$36=AA$35,DATE($E$36,$A$50,20),"")</f>
      </c>
      <c r="AB50" s="46">
        <f>IF($F$36=AB$35,DATE($E$36,$A$50,20),"")</f>
      </c>
      <c r="AC50" s="46">
        <f>IF($F$36=AC$35,DATE($E$36,$A$50,22),"")</f>
      </c>
      <c r="AD50" s="46">
        <f>IF($F$36=AD$35,DATE($E$36,$A$50,22),"")</f>
      </c>
      <c r="AE50" s="46">
        <f>IF($F$36=AE$35,DATE($E$36,$A$50,20),"")</f>
      </c>
      <c r="AF50" s="46">
        <f>IF($F$36=AF$35,DATE($E$36,$A$50,20),"")</f>
      </c>
      <c r="AG50" s="46">
        <f>IF($F$36=AG$35,DATE($E$36,$A$50,20),"")</f>
      </c>
    </row>
    <row r="51" spans="1:33" ht="12.75">
      <c r="A51">
        <v>3</v>
      </c>
      <c r="B51" s="3"/>
      <c r="E51" s="45">
        <f aca="true" t="shared" si="3" ref="E51:E61">SUM(F51:AG51)</f>
        <v>42083</v>
      </c>
      <c r="F51" s="46">
        <f>IF($F$36=16,DATE($E$36,3,22),"")</f>
      </c>
      <c r="G51" s="46">
        <f>IF($F$36=17,DATE($E$36,3,21),"")</f>
      </c>
      <c r="H51" s="46">
        <f>IF($F$36=H$35,DATE($E$36,$A$51,20),"")</f>
      </c>
      <c r="I51" s="46">
        <f>IF($F$36=I$35,DATE($E$36,$A$51,20),"")</f>
      </c>
      <c r="J51" s="46">
        <f>IF($F$36=J$35,DATE($E$36,$A$51,20),"")</f>
      </c>
      <c r="K51" s="46">
        <f>IF($F$36=K$35,DATE($E$36,$A$51,20),"")</f>
      </c>
      <c r="L51" s="46">
        <f>IF($F$36=L$35,DATE($E$36,$A$51,22),"")</f>
      </c>
      <c r="M51" s="46">
        <f>IF($F$36=M$35,DATE($E$36,$A$51,21),"")</f>
      </c>
      <c r="N51" s="46">
        <f>IF($F$36=N$35,DATE($E$36,$A$51,20),"")</f>
      </c>
      <c r="O51" s="46">
        <f>IF($F$36=O$35,DATE($E$36,$A$51,20),"")</f>
      </c>
      <c r="P51" s="46">
        <f>IF($F$36=P$35,DATE($E$36,$A$51,20),"")</f>
      </c>
      <c r="Q51" s="46">
        <f>IF($F$36=Q$35,DATE($E$36,$A$51,20),"")</f>
        <v>42083</v>
      </c>
      <c r="R51" s="46">
        <f>IF($F$36=R$35,DATE($E$36,3,21),"")</f>
      </c>
      <c r="S51" s="46">
        <f>IF($F$36=S$35,DATE($E$36,$A$51,20),"")</f>
      </c>
      <c r="T51" s="46">
        <f>IF($F$36=T$35,DATE($E$36,$A$51,20),"")</f>
      </c>
      <c r="U51" s="46">
        <f>IF($F$36=U$35,DATE($E$36,$A$51,20),"")</f>
      </c>
      <c r="V51" s="46">
        <f>IF($F$36=V$35,DATE($E$36,$A$51,20),"")</f>
      </c>
      <c r="W51" s="46">
        <f>IF($F$36=W$35,DATE($E$36,$A$51,22),"")</f>
      </c>
      <c r="X51" s="46">
        <f>IF($F$36=X$35,DATE($E$36,$A$51,21),"")</f>
      </c>
      <c r="Y51" s="46">
        <f>IF($F$36=Y$35,DATE($E$36,$A$51,20),"")</f>
      </c>
      <c r="Z51" s="46">
        <f>IF($F$36=Z$35,DATE($E$36,$A$51,20),"")</f>
      </c>
      <c r="AA51" s="46">
        <f>IF($F$36=AA$35,DATE($E$36,$A$51,20),"")</f>
      </c>
      <c r="AB51" s="46">
        <f>IF($F$36=AB$35,DATE($E$36,$A$51,20),"")</f>
      </c>
      <c r="AC51" s="46">
        <f>IF($F$36=AC$35,DATE($E$36,$A$51,22),"")</f>
      </c>
      <c r="AD51" s="46">
        <f>IF($F$36=AD$35,DATE($E$36,$A$51,20),"")</f>
      </c>
      <c r="AE51" s="46">
        <f>IF($F$36=AE$35,DATE($E$36,$A$51,20),"")</f>
      </c>
      <c r="AF51" s="46">
        <f>IF($F$36=AF$35,DATE($E$36,$A$51,20),"")</f>
      </c>
      <c r="AG51" s="46">
        <f>IF($F$36=AG$35,DATE($E$36,$A$51,20),"")</f>
      </c>
    </row>
    <row r="52" spans="1:33" ht="12.75">
      <c r="A52">
        <v>4</v>
      </c>
      <c r="B52" s="3"/>
      <c r="C52">
        <f>January!B2</f>
        <v>0</v>
      </c>
      <c r="E52" s="45">
        <f t="shared" si="3"/>
        <v>42114</v>
      </c>
      <c r="F52" s="46">
        <f>IF($F$36=16,DATE($E$36,4,20),"")</f>
      </c>
      <c r="G52" s="46">
        <f>IF($F$36=17,DATE($E$36,4,20),"")</f>
      </c>
      <c r="H52" s="46">
        <f>IF($F$36=H$35,DATE($E$36,4,20),"")</f>
      </c>
      <c r="I52" s="46">
        <f>IF($F$36=I$35,DATE($E$36,$A$52,20),"")</f>
      </c>
      <c r="J52" s="46">
        <f>IF($F$36=J$35,DATE($E$36,4,21),"")</f>
      </c>
      <c r="K52" s="46">
        <f>IF($F$36=K$35,DATE($E$36,$A$52,20),"")</f>
      </c>
      <c r="L52" s="46">
        <f>IF($F$36=L$35,DATE($E$36,$A$52,20),"")</f>
      </c>
      <c r="M52" s="46">
        <f>IF($F$36=M$35,DATE($E$36,$A$52,20),"")</f>
      </c>
      <c r="N52" s="46">
        <f>IF($F$36=N$35,DATE($E$36,$A$52,20),"")</f>
      </c>
      <c r="O52" s="46">
        <f>IF($F$36=O$35,DATE($E$36,4,22),"")</f>
      </c>
      <c r="P52" s="46">
        <f>IF($F$36=P$35,DATE($E$36,4,21),"")</f>
      </c>
      <c r="Q52" s="46">
        <f>IF($F$36=Q$35,DATE($E$36,$A$52,20),"")</f>
        <v>42114</v>
      </c>
      <c r="R52" s="46">
        <f>IF($F$36=R$35,DATE($E$36,4,20),"")</f>
      </c>
      <c r="S52" s="46">
        <f>IF($F$36=S$35,DATE($E$36,4,20),"")</f>
      </c>
      <c r="T52" s="46">
        <f>IF($F$36=T$35,DATE($E$36,$A$52,20),"")</f>
      </c>
      <c r="U52" s="46">
        <f>IF($F$36=U$35,DATE($E$36,4,22),"")</f>
      </c>
      <c r="V52" s="46">
        <f>IF($F$36=V$35,DATE($E$36,$A$52,20),"")</f>
      </c>
      <c r="W52" s="46">
        <f>IF($F$36=W$35,DATE($E$36,$A$52,20),"")</f>
      </c>
      <c r="X52" s="46">
        <f>IF($F$36=X$35,DATE($E$36,$A$52,20),"")</f>
      </c>
      <c r="Y52" s="46">
        <f>IF($F$36=Y$35,DATE($E$36,4,20),"")</f>
      </c>
      <c r="Z52" s="46">
        <f>IF($F$36=Z$35,DATE($E$36,4,22),"")</f>
      </c>
      <c r="AA52" s="46">
        <f>IF($F$36=AA$35,DATE($E$36,4,21),"")</f>
      </c>
      <c r="AB52" s="46">
        <f>IF($F$36=AB$35,DATE($E$36,$A$52,20),"")</f>
      </c>
      <c r="AC52" s="46">
        <f>IF($F$36=AC$35,DATE($E$36,$A$52,20),"")</f>
      </c>
      <c r="AD52" s="46">
        <f>IF($F$36=AD$35,DATE($E$36,4,20),"")</f>
      </c>
      <c r="AE52" s="46">
        <f>IF($F$36=AE$35,DATE($E$36,$A$52,20),"")</f>
      </c>
      <c r="AF52" s="46">
        <f>IF($F$36=AF$35,DATE($E$36,4,22),"")</f>
      </c>
      <c r="AG52" s="46">
        <f>IF($F$36=AG$35,DATE($E$36,4,21),"")</f>
      </c>
    </row>
    <row r="53" spans="1:33" ht="12.75">
      <c r="A53">
        <v>5</v>
      </c>
      <c r="B53" s="3"/>
      <c r="C53">
        <f>January!B6</f>
        <v>0</v>
      </c>
      <c r="E53" s="45">
        <f t="shared" si="3"/>
        <v>42144</v>
      </c>
      <c r="F53" s="46">
        <f>IF($F$36=16,DATE($E$36,5,20),"")</f>
      </c>
      <c r="G53" s="46">
        <f>IF($F$36=17,DATE($E$36,5,20),"")</f>
      </c>
      <c r="H53" s="46">
        <f>IF($F$36=H$35,DATE($E$36,$A$53,22),"")</f>
      </c>
      <c r="I53" s="46">
        <f>IF($F$36=I$35,DATE($E$36,$A$53,21),"")</f>
      </c>
      <c r="J53" s="46">
        <f>IF($F$36=J$35,DATE($E$36,$A$53,20),"")</f>
      </c>
      <c r="K53" s="46">
        <f>IF($F$36=K$35,DATE($E$36,$A$53,20),"")</f>
      </c>
      <c r="L53" s="46">
        <f>IF($F$36=L$35,DATE($E$36,$A$53,20),"")</f>
      </c>
      <c r="M53" s="46">
        <f>IF($F$36=M$35,DATE($E$36,$A$53,20),"")</f>
      </c>
      <c r="N53" s="46">
        <f>IF($F$36=N$35,DATE($E$36,$A$53,21),"")</f>
      </c>
      <c r="O53" s="46">
        <f>IF($F$36=O$35,DATE($E$36,$A$53,20),"")</f>
      </c>
      <c r="P53" s="46">
        <f>IF($F$36=P$35,DATE($E$36,$A$53,20),"")</f>
      </c>
      <c r="Q53" s="46">
        <f>IF($F$36=Q$35,DATE($E$36,$A$53,20),"")</f>
        <v>42144</v>
      </c>
      <c r="R53" s="46">
        <f>IF($F$36=R$35,DATE($E$36,$A$53,20),"")</f>
      </c>
      <c r="S53" s="46">
        <f>IF($F$36=S$35,DATE($E$36,$A$53,22),"")</f>
      </c>
      <c r="T53" s="46">
        <f>IF($F$36=T$35,DATE($E$36,$A$53,21),"")</f>
      </c>
      <c r="U53" s="46">
        <f>IF($F$36=U$35,DATE($E$36,$A$53,20),"")</f>
      </c>
      <c r="V53" s="46">
        <f>IF($F$36=V$35,DATE($E$36,$A$53,20),"")</f>
      </c>
      <c r="W53" s="46">
        <f>IF($F$36=W$35,DATE($E$36,$A$53,20),"")</f>
      </c>
      <c r="X53" s="46">
        <f>IF($F$36=X$35,DATE($E$36,$A$53,20),"")</f>
      </c>
      <c r="Y53" s="46">
        <f>IF($F$36=Y$35,DATE($E$36,$A$53,22),"")</f>
      </c>
      <c r="Z53" s="46">
        <f>IF($F$36=Z$35,DATE($E$36,$A$53,20),"")</f>
      </c>
      <c r="AA53" s="46">
        <f>IF($F$36=AA$35,DATE($E$36,$A$53,20),"")</f>
      </c>
      <c r="AB53" s="46">
        <f>IF($F$36=AB$35,DATE($E$36,$A$53,20),"")</f>
      </c>
      <c r="AC53" s="46">
        <f>IF($F$36=AC$35,DATE($E$36,$A$53,20),"")</f>
      </c>
      <c r="AD53" s="46">
        <f>IF($F$36=AD$35,DATE($E$36,$A$53,22),"")</f>
      </c>
      <c r="AE53" s="46">
        <f>IF($F$36=AE$35,DATE($E$36,$A$53,21),"")</f>
      </c>
      <c r="AF53" s="46">
        <f>IF($F$36=AF$35,DATE($E$36,$A$53,20),"")</f>
      </c>
      <c r="AG53" s="46">
        <f>IF($F$36=AG$35,DATE($E$36,$A$53,20),"")</f>
      </c>
    </row>
    <row r="54" spans="1:33" ht="12.75">
      <c r="A54">
        <v>6</v>
      </c>
      <c r="B54" s="3"/>
      <c r="C54">
        <f>January!B7</f>
        <v>0</v>
      </c>
      <c r="E54" s="45">
        <f t="shared" si="3"/>
        <v>42177</v>
      </c>
      <c r="F54" s="46">
        <f>IF($F$36=16,DATE($E$36,6,21),"")</f>
      </c>
      <c r="G54" s="46">
        <f>IF($F$36=17,DATE($E$36,6,20),"")</f>
      </c>
      <c r="H54" s="46">
        <f>IF($F$36=H$35,DATE($E$36,$A$54,20),"")</f>
      </c>
      <c r="I54" s="46">
        <f>IF($F$36=I$35,DATE($E$36,$A$54,20),"")</f>
      </c>
      <c r="J54" s="46">
        <f>IF($F$36=J$35,DATE($E$36,$A$54,20),"")</f>
      </c>
      <c r="K54" s="46">
        <f>IF($F$36=K$35,DATE($E$36,$A$54,22),"")</f>
      </c>
      <c r="L54" s="46">
        <f>IF($F$36=L$35,DATE($E$36,$A$54,21),"")</f>
      </c>
      <c r="M54" s="46">
        <f>IF($F$36=M$35,DATE($E$36,6,20),"")</f>
      </c>
      <c r="N54" s="46">
        <f>IF($F$36=N$35,DATE($E$36,$A$54,20),"")</f>
      </c>
      <c r="O54" s="46">
        <f>IF($F$36=O$35,DATE($E$36,$A$54,20),"")</f>
      </c>
      <c r="P54" s="46">
        <f>IF($F$36=P$35,DATE($E$36,$A$54,20),"")</f>
      </c>
      <c r="Q54" s="46">
        <f>IF($F$36=Q$35,DATE($E$36,$A$54,22),"")</f>
        <v>42177</v>
      </c>
      <c r="R54" s="46">
        <f>IF($F$36=R$35,DATE($E$36,6,20),"")</f>
      </c>
      <c r="S54" s="46">
        <f>IF($F$36=S$35,DATE($E$36,$A$54,20),"")</f>
      </c>
      <c r="T54" s="46">
        <f>IF($F$36=T$35,DATE($E$36,$A$54,20),"")</f>
      </c>
      <c r="U54" s="46">
        <f>IF($F$36=U$35,DATE($E$36,$A$54,20),"")</f>
      </c>
      <c r="V54" s="46">
        <f>IF($F$36=V$35,DATE($E$36,$A$54,22),"")</f>
      </c>
      <c r="W54" s="46">
        <f>IF($F$36=W$35,DATE($E$36,$A$54,21),"")</f>
      </c>
      <c r="X54" s="46">
        <f>IF($F$36=X$35,DATE($E$36,6,20),"")</f>
      </c>
      <c r="Y54" s="46">
        <f>IF($F$36=Y$35,DATE($E$36,$A$54,20),"")</f>
      </c>
      <c r="Z54" s="46">
        <f>IF($F$36=Z$35,DATE($E$36,$A$54,20),"")</f>
      </c>
      <c r="AA54" s="46">
        <f>IF($F$36=AA$35,DATE($E$36,$A$54,20),"")</f>
      </c>
      <c r="AB54" s="46">
        <f>IF($F$36=AB$35,DATE($E$36,$A$54,22),"")</f>
      </c>
      <c r="AC54" s="46">
        <f>IF($F$36=AC$35,DATE($E$36,$A$54,21),"")</f>
      </c>
      <c r="AD54" s="46">
        <f>IF($F$36=AD$35,DATE($E$36,$A$54,20),"")</f>
      </c>
      <c r="AE54" s="46">
        <f>IF($F$36=AE$35,DATE($E$36,$A$54,20),"")</f>
      </c>
      <c r="AF54" s="46">
        <f>IF($F$36=AF$35,DATE($E$36,$A$54,20),"")</f>
      </c>
      <c r="AG54" s="46">
        <f>IF($F$36=AG$35,DATE($E$36,$A$54,20),"")</f>
      </c>
    </row>
    <row r="55" spans="1:33" ht="12.75">
      <c r="A55">
        <v>7</v>
      </c>
      <c r="B55" s="3"/>
      <c r="E55" s="45">
        <f t="shared" si="3"/>
        <v>42205</v>
      </c>
      <c r="F55" s="46">
        <f>IF($F$36=16,DATE($E$36,7,20),"")</f>
      </c>
      <c r="G55" s="46">
        <f>IF($F$36=17,DATE($E$36,7,20),"")</f>
      </c>
      <c r="H55" s="46">
        <f>IF($F$36=H$35,DATE($E$36,$A$55,20),"")</f>
      </c>
      <c r="I55" s="46">
        <f>IF($F$36=I$35,DATE($E$36,$A$55,20),"")</f>
      </c>
      <c r="J55" s="46">
        <f>IF($F$36=J$35,DATE($E$36,$A$55,21),"")</f>
      </c>
      <c r="K55" s="46">
        <f>IF($F$36=K$35,DATE($E$36,$A$55,20),"")</f>
      </c>
      <c r="L55" s="46">
        <f>IF($F$36=L$35,DATE($E$36,$A$55,20),"")</f>
      </c>
      <c r="M55" s="46">
        <f>IF($F$36=M$35,DATE($E$36,7,20),"")</f>
      </c>
      <c r="N55" s="46">
        <f>IF($F$36=N$35,DATE($E$36,$A$55,20),"")</f>
      </c>
      <c r="O55" s="46">
        <f>IF($F$36=O$35,DATE($E$36,$A$55,22),"")</f>
      </c>
      <c r="P55" s="46">
        <f>IF($F$36=P$35,DATE($E$36,$A$55,21),"")</f>
      </c>
      <c r="Q55" s="46">
        <f>IF($F$36=Q$35,DATE($E$36,$A$55,20),"")</f>
        <v>42205</v>
      </c>
      <c r="R55" s="46">
        <f>IF($F$36=R$35,DATE($E$36,7,20),"")</f>
      </c>
      <c r="S55" s="46">
        <f>IF($F$36=S$35,DATE($E$36,$A$55,20),"")</f>
      </c>
      <c r="T55" s="46">
        <f>IF($F$36=T$35,DATE($E$36,$A$55,20),"")</f>
      </c>
      <c r="U55" s="46">
        <f>IF($F$36=U$35,DATE($E$36,$A$55,22),"")</f>
      </c>
      <c r="V55" s="46">
        <f>IF($F$36=V$35,DATE($E$36,$A$55,20),"")</f>
      </c>
      <c r="W55" s="46">
        <f>IF($F$36=W$35,DATE($E$36,$A$55,20),"")</f>
      </c>
      <c r="X55" s="46">
        <f>IF($F$36=X$35,DATE($E$36,7,20),"")</f>
      </c>
      <c r="Y55" s="46">
        <f>IF($F$36=Y$35,DATE($E$36,$A$55,20),"")</f>
      </c>
      <c r="Z55" s="46">
        <f>IF($F$36=Z$35,DATE($E$36,$A$55,22),"")</f>
      </c>
      <c r="AA55" s="46">
        <f>IF($F$36=AA$35,DATE($E$36,$A$55,21),"")</f>
      </c>
      <c r="AB55" s="46">
        <f>IF($F$36=AB$35,DATE($E$36,$A$55,20),"")</f>
      </c>
      <c r="AC55" s="46">
        <f>IF($F$36=AC$35,DATE($E$36,$A$55,20),"")</f>
      </c>
      <c r="AD55" s="46">
        <f>IF($F$36=AD$35,DATE($E$36,$A$55,20),"")</f>
      </c>
      <c r="AE55" s="46">
        <f>IF($F$36=AE$35,DATE($E$36,$A$55,20),"")</f>
      </c>
      <c r="AF55" s="46">
        <f>IF($F$36=AF$35,DATE($E$36,$A$55,22),"")</f>
      </c>
      <c r="AG55" s="46">
        <f>IF($F$36=AG$35,DATE($E$36,$A$55,21),"")</f>
      </c>
    </row>
    <row r="56" spans="1:33" ht="12.75">
      <c r="A56">
        <v>8</v>
      </c>
      <c r="B56" s="3"/>
      <c r="E56" s="45">
        <f t="shared" si="3"/>
        <v>42236</v>
      </c>
      <c r="F56" s="46">
        <f>IF($F$36=16,DATE($E$36,8,20),"")</f>
      </c>
      <c r="G56" s="46">
        <f>IF($F$36=17,DATE($E$36,8,22),"")</f>
      </c>
      <c r="H56" s="46">
        <f>IF($F$36=H$35,DATE($E$36,$A$56,21),"")</f>
      </c>
      <c r="I56" s="46">
        <f>IF($F$36=I$35,DATE($E$36,$A$56,20),"")</f>
      </c>
      <c r="J56" s="46">
        <f>IF($F$36=J$35,DATE($E$36,$A$56,20),"")</f>
      </c>
      <c r="K56" s="46">
        <f>IF($F$36=K$35,DATE($E$36,$A$56,20),"")</f>
      </c>
      <c r="L56" s="46">
        <f>IF($F$36=L$35,DATE($E$36,$A$56,20),"")</f>
      </c>
      <c r="M56" s="46">
        <f>IF($F$36=M$35,DATE($E$36,8,22),"")</f>
      </c>
      <c r="N56" s="46">
        <f>IF($F$36=N$35,DATE($E$36,$A$56,20),"")</f>
      </c>
      <c r="O56" s="46">
        <f>IF($F$36=O$35,DATE($E$36,$A$56,20),"")</f>
      </c>
      <c r="P56" s="46">
        <f>IF($F$36=P$35,DATE($E$36,$A$56,20),"")</f>
      </c>
      <c r="Q56" s="46">
        <f>IF($F$36=Q$35,DATE($E$36,$A$56,20),"")</f>
        <v>42236</v>
      </c>
      <c r="R56" s="46">
        <f>IF($F$36=R$35,DATE($E$36,8,22),"")</f>
      </c>
      <c r="S56" s="46">
        <f>IF($F$36=S$35,DATE($E$36,$A$56,21),"")</f>
      </c>
      <c r="T56" s="46">
        <f>IF($F$36=T$35,DATE($E$36,$A$56,20),"")</f>
      </c>
      <c r="U56" s="46">
        <f>IF($F$36=U$35,DATE($E$36,$A$56,20),"")</f>
      </c>
      <c r="V56" s="46">
        <f>IF($F$36=V$35,DATE($E$36,$A$56,20),"")</f>
      </c>
      <c r="W56" s="46">
        <f>IF($F$36=W$35,DATE($E$36,$A$56,20),"")</f>
      </c>
      <c r="X56" s="46">
        <f>IF($F$36=X$35,DATE($E$36,8,22),"")</f>
      </c>
      <c r="Y56" s="46">
        <f>IF($F$36=Y$35,DATE($E$36,$A$56,21),"")</f>
      </c>
      <c r="Z56" s="46">
        <f>IF($F$36=Z$35,DATE($E$36,$A$56,20),"")</f>
      </c>
      <c r="AA56" s="46">
        <f>IF($F$36=AA$35,DATE($E$36,$A$56,20),"")</f>
      </c>
      <c r="AB56" s="46">
        <f>IF($F$36=AB$35,DATE($E$36,$A$56,20),"")</f>
      </c>
      <c r="AC56" s="46">
        <f>IF($F$36=AC$35,DATE($E$36,$A$56,20),"")</f>
      </c>
      <c r="AD56" s="46">
        <f>IF($F$36=AD$35,DATE($E$36,$A$56,21),"")</f>
      </c>
      <c r="AE56" s="46">
        <f>IF($F$36=AE$35,DATE($E$36,$A$56,20),"")</f>
      </c>
      <c r="AF56" s="46">
        <f>IF($F$36=AF$35,DATE($E$36,$A$56,20),"")</f>
      </c>
      <c r="AG56" s="46">
        <f>IF($F$36=AG$35,DATE($E$36,$A$56,20),"")</f>
      </c>
    </row>
    <row r="57" spans="1:33" ht="12.75">
      <c r="A57">
        <v>9</v>
      </c>
      <c r="B57" s="3"/>
      <c r="E57" s="45">
        <f t="shared" si="3"/>
        <v>42268</v>
      </c>
      <c r="F57" s="46">
        <f>IF($F$36=16,DATE($E$36,9,20),"")</f>
      </c>
      <c r="G57" s="46">
        <f>IF($F$36=17,DATE($E$36,9,20),"")</f>
      </c>
      <c r="H57" s="46">
        <f>IF($F$36=H$35,DATE($E$36,$A$57,20),"")</f>
      </c>
      <c r="I57" s="46">
        <f>IF($F$36=I$35,DATE($E$36,$A$57,20),"")</f>
      </c>
      <c r="J57" s="46">
        <f>IF($F$36=J$35,DATE($E$36,$A$57,22),"")</f>
      </c>
      <c r="K57" s="46">
        <f>IF($F$36=K$35,DATE($E$36,$A$57,21),"")</f>
      </c>
      <c r="L57" s="46">
        <f>IF($F$36=L$35,DATE($E$36,$A$57,20),"")</f>
      </c>
      <c r="M57" s="46">
        <f>IF($F$36=M$35,DATE($E$36,9,20),"")</f>
      </c>
      <c r="N57" s="46">
        <f>IF($F$36=N$35,DATE($E$36,$A$57,20),"")</f>
      </c>
      <c r="O57" s="46">
        <f>IF($F$36=O$35,DATE($E$36,$A$57,20),"")</f>
      </c>
      <c r="P57" s="46">
        <f>IF($F$36=P$35,DATE($E$36,$A$57,22),"")</f>
      </c>
      <c r="Q57" s="46">
        <f>IF($F$36=Q$35,DATE($E$36,$A$57,21),"")</f>
        <v>42268</v>
      </c>
      <c r="R57" s="46">
        <f>IF($F$36=R$35,DATE($E$36,9,20),"")</f>
      </c>
      <c r="S57" s="46">
        <f>IF($F$36=S$35,DATE($E$36,$A$57,20),"")</f>
      </c>
      <c r="T57" s="46">
        <f>IF($F$36=T$35,DATE($E$36,$A$57,20),"")</f>
      </c>
      <c r="U57" s="46">
        <f>IF($F$36=U$35,DATE($E$36,$A$57,20),"")</f>
      </c>
      <c r="V57" s="46">
        <f>IF($F$36=V$35,DATE($E$36,$A$57,21),"")</f>
      </c>
      <c r="W57" s="46">
        <f>IF($F$36=W$35,DATE($E$36,$A$57,20),"")</f>
      </c>
      <c r="X57" s="46">
        <f>IF($F$36=X$35,DATE($E$36,9,20),"")</f>
      </c>
      <c r="Y57" s="46">
        <f>IF($F$36=Y$35,DATE($E$36,$A$57,20),"")</f>
      </c>
      <c r="Z57" s="46">
        <f>IF($F$36=Z$35,DATE($E$36,$A$57,20),"")</f>
      </c>
      <c r="AA57" s="46">
        <f>IF($F$36=AA$35,DATE($E$36,$A$57,22),"")</f>
      </c>
      <c r="AB57" s="46">
        <f>IF($F$36=AB$35,DATE($E$36,$A$57,21),"")</f>
      </c>
      <c r="AC57" s="46">
        <f>IF($F$36=AC$35,DATE($E$36,$A$57,20),"")</f>
      </c>
      <c r="AD57" s="46">
        <f>IF($F$36=AD$35,DATE($E$36,$A$57,20),"")</f>
      </c>
      <c r="AE57" s="46">
        <f>IF($F$36=AE$35,DATE($E$36,$A$57,20),"")</f>
      </c>
      <c r="AF57" s="46">
        <f>IF($F$36=AF$35,DATE($E$36,$A$57,20),"")</f>
      </c>
      <c r="AG57" s="46">
        <f>IF($F$36=AG$35,DATE($E$36,$A$57,22),"")</f>
      </c>
    </row>
    <row r="58" spans="1:33" ht="12.75">
      <c r="A58">
        <v>10</v>
      </c>
      <c r="B58" s="3"/>
      <c r="E58" s="45">
        <f t="shared" si="3"/>
        <v>42297</v>
      </c>
      <c r="F58" s="46">
        <f>IF($F$36=16,DATE($E$36,10,20),"")</f>
      </c>
      <c r="G58" s="46">
        <f>IF($F$36=17,DATE($E$36,10,20),"")</f>
      </c>
      <c r="H58" s="46">
        <f>IF($F$36=H$35,DATE($E$36,$A$58,20),"")</f>
      </c>
      <c r="I58" s="46">
        <f>IF($F$36=I$35,DATE($E$36,$A$58,22),"")</f>
      </c>
      <c r="J58" s="46">
        <f>IF($F$36=J$35,DATE($E$36,$A$58,20),"")</f>
      </c>
      <c r="K58" s="46">
        <f>IF($F$36=K$35,DATE($E$36,$A$58,20),"")</f>
      </c>
      <c r="L58" s="46">
        <f>IF($F$36=L$35,DATE($E$36,$A$58,20),"")</f>
      </c>
      <c r="M58" s="46">
        <f>IF($F$36=M$35,DATE($E$36,10,20),"")</f>
      </c>
      <c r="N58" s="46">
        <f>IF($F$36=N$35,DATE($E$36,$A$58,22),"")</f>
      </c>
      <c r="O58" s="46">
        <f>IF($F$36=O$35,DATE($E$36,$A$58,21),"")</f>
      </c>
      <c r="P58" s="46">
        <f>IF($F$36=P$35,DATE($E$36,$A$58,20),"")</f>
      </c>
      <c r="Q58" s="46">
        <f>IF($F$36=Q$35,DATE($E$36,$A$58,20),"")</f>
        <v>42297</v>
      </c>
      <c r="R58" s="46">
        <f>IF($F$36=R$35,DATE($E$36,10,20),"")</f>
      </c>
      <c r="S58" s="46">
        <f>IF($F$36=S$35,DATE($E$36,$A$58,20),"")</f>
      </c>
      <c r="T58" s="46">
        <f>IF($F$36=T$35,DATE($E$36,$A$58,22),"")</f>
      </c>
      <c r="U58" s="46">
        <f>IF($F$36=U$35,DATE($E$36,$A$58,21),"")</f>
      </c>
      <c r="V58" s="46">
        <f>IF($F$36=V$35,DATE($E$36,$A$58,20),"")</f>
      </c>
      <c r="W58" s="46">
        <f>IF($F$36=W$35,DATE($E$36,$A$58,20),"")</f>
      </c>
      <c r="X58" s="46">
        <f>IF($F$36=X$35,DATE($E$36,10,20),"")</f>
      </c>
      <c r="Y58" s="46">
        <f>IF($F$36=Y$35,DATE($E$36,$A$58,20),"")</f>
      </c>
      <c r="Z58" s="46">
        <f>IF($F$36=Z$35,DATE($E$36,$A$58,21),"")</f>
      </c>
      <c r="AA58" s="46">
        <f>IF($F$36=AA$35,DATE($E$36,$A$58,20),"")</f>
      </c>
      <c r="AB58" s="46">
        <f>IF($F$36=AB$35,DATE($E$36,$A$58,20),"")</f>
      </c>
      <c r="AC58" s="46">
        <f>IF($F$36=AC$35,DATE($E$36,$A$58,20),"")</f>
      </c>
      <c r="AD58" s="46">
        <f>IF($F$36=AD$35,DATE($E$36,$A$58,20),"")</f>
      </c>
      <c r="AE58" s="46">
        <f>IF($F$36=AE$35,DATE($E$36,$A$58,22),"")</f>
      </c>
      <c r="AF58" s="46">
        <f>IF($F$36=AF$35,DATE($E$36,$A$58,21),"")</f>
      </c>
      <c r="AG58" s="46">
        <f>IF($F$36=AG$35,DATE($E$36,$A$58,20),"")</f>
      </c>
    </row>
    <row r="59" spans="1:33" ht="12.75">
      <c r="A59">
        <v>11</v>
      </c>
      <c r="B59" s="3"/>
      <c r="E59" s="45">
        <f t="shared" si="3"/>
        <v>42328</v>
      </c>
      <c r="F59" s="46">
        <f>IF($F$36=16,DATE($E$36,11,22),"")</f>
      </c>
      <c r="G59" s="46">
        <f>IF($F$36=17,DATE($E$36,11,21),"")</f>
      </c>
      <c r="H59" s="46">
        <f>IF($F$36=H$35,DATE($E$36,$A$59,20),"")</f>
      </c>
      <c r="I59" s="46">
        <f>IF($F$36=I$35,DATE($E$36,$A$59,20),"")</f>
      </c>
      <c r="J59" s="46">
        <f>IF($F$36=J$35,DATE($E$36,$A$59,20),"")</f>
      </c>
      <c r="K59" s="46">
        <f>IF($F$36=K$35,DATE($E$36,$A$59,20),"")</f>
      </c>
      <c r="L59" s="46">
        <f>IF($F$36=L$35,DATE($E$36,$A$59,22),"")</f>
      </c>
      <c r="M59" s="46">
        <f>IF($F$36=M$35,DATE($E$36,11,21),"")</f>
      </c>
      <c r="N59" s="46">
        <f>IF($F$36=N$35,DATE($E$36,$A$59,20),"")</f>
      </c>
      <c r="O59" s="46">
        <f>IF($F$36=O$35,DATE($E$36,$A$59,20),"")</f>
      </c>
      <c r="P59" s="46">
        <f>IF($F$36=P$35,DATE($E$36,$A$59,20),"")</f>
      </c>
      <c r="Q59" s="46">
        <f>IF($F$36=Q$35,DATE($E$36,$A$59,20),"")</f>
        <v>42328</v>
      </c>
      <c r="R59" s="46">
        <f>IF($F$36=R$35,DATE($E$36,11,21),"")</f>
      </c>
      <c r="S59" s="46">
        <f>IF($F$36=S$35,DATE($E$36,$A$59,20),"")</f>
      </c>
      <c r="T59" s="46">
        <f>IF($F$36=T$35,DATE($E$36,$A$59,20),"")</f>
      </c>
      <c r="U59" s="46">
        <f>IF($F$36=U$35,DATE($E$36,$A$59,20),"")</f>
      </c>
      <c r="V59" s="46">
        <f>IF($F$36=V$35,DATE($E$36,$A$59,20),"")</f>
      </c>
      <c r="W59" s="46">
        <f>IF($F$36=W$35,DATE($E$36,$A$59,22),"")</f>
      </c>
      <c r="X59" s="46">
        <f>IF($F$36=X$35,DATE($E$36,11,21),"")</f>
      </c>
      <c r="Y59" s="46">
        <f>IF($F$36=Y$35,DATE($E$36,$A$59,20),"")</f>
      </c>
      <c r="Z59" s="46">
        <f>IF($F$36=Z$35,DATE($E$36,$A$59,20),"")</f>
      </c>
      <c r="AA59" s="46">
        <f>IF($F$36=AA$35,DATE($E$36,$A$59,20),"")</f>
      </c>
      <c r="AB59" s="46">
        <f>IF($F$36=AB$35,DATE($E$36,$A$59,20),"")</f>
      </c>
      <c r="AC59" s="46">
        <f>IF($F$36=AC$35,DATE($E$36,$A$59,22),"")</f>
      </c>
      <c r="AD59" s="46">
        <f>IF($F$36=AD$35,DATE($E$36,$A$59,20),"")</f>
      </c>
      <c r="AE59" s="46">
        <f>IF($F$36=AE$35,DATE($E$36,$A$59,20),"")</f>
      </c>
      <c r="AF59" s="46">
        <f>IF($F$36=AF$35,DATE($E$36,$A$59,20),"")</f>
      </c>
      <c r="AG59" s="46">
        <f>IF($F$36=AG$35,DATE($E$36,$A$59,20),"")</f>
      </c>
    </row>
    <row r="60" spans="1:33" ht="12.75">
      <c r="A60">
        <v>12</v>
      </c>
      <c r="B60" s="3"/>
      <c r="E60" s="45">
        <f t="shared" si="3"/>
        <v>42359</v>
      </c>
      <c r="F60" s="46">
        <f>IF($F$36=16,DATE($E$36,12,20),"")</f>
      </c>
      <c r="G60" s="46">
        <f>IF($F$36=17,DATE($E$36,12,20),"")</f>
      </c>
      <c r="H60" s="46">
        <f>IF($F$36=H$35,DATE($E$36,$A$60,20),"")</f>
      </c>
      <c r="I60" s="46">
        <f>IF($F$36=I$35,DATE($E$36,$A$60,20),"")</f>
      </c>
      <c r="J60" s="46">
        <f>IF($F$36=J$35,DATE($E$36,$A$60,22),"")</f>
      </c>
      <c r="K60" s="46">
        <f>IF($F$36=K$35,DATE($E$36,$A$60,21),"")</f>
      </c>
      <c r="L60" s="46">
        <f>IF($F$36=L$35,DATE($E$36,$A$60,20),"")</f>
      </c>
      <c r="M60" s="46">
        <f>IF($F$36=M$35,DATE($E$36,12,20),"")</f>
      </c>
      <c r="N60" s="46">
        <f>IF($F$36=N$35,DATE($E$36,$A$60,20),"")</f>
      </c>
      <c r="O60" s="46">
        <f>IF($F$36=O$35,DATE($E$36,$A$60,20),"")</f>
      </c>
      <c r="P60" s="46">
        <f>IF($F$36=P$35,DATE($E$36,$A$60,22),"")</f>
      </c>
      <c r="Q60" s="46">
        <f>IF($F$36=Q$35,DATE($E$36,$A$60,21),"")</f>
        <v>42359</v>
      </c>
      <c r="R60" s="46">
        <f>IF($F$36=R$35,DATE($E$36,12,20),"")</f>
      </c>
      <c r="S60" s="46">
        <f>IF($F$36=S$35,DATE($E$36,$A$60,20),"")</f>
      </c>
      <c r="T60" s="46">
        <f>IF($F$36=T$35,DATE($E$36,$A$60,20),"")</f>
      </c>
      <c r="U60" s="46">
        <f>IF($F$36=U$35,DATE($E$36,$A$60,20),"")</f>
      </c>
      <c r="V60" s="46">
        <f>IF($F$36=V$35,DATE($E$36,$A$60,21),"")</f>
      </c>
      <c r="W60" s="46">
        <f>IF($F$36=W$35,DATE($E$36,$A$60,20),"")</f>
      </c>
      <c r="X60" s="46">
        <f>IF($F$36=X$35,DATE($E$36,12,20),"")</f>
      </c>
      <c r="Y60" s="46">
        <f>IF($F$36=Y$35,DATE($E$36,$A$60,20),"")</f>
      </c>
      <c r="Z60" s="46">
        <f>IF($F$36=Z$35,DATE($E$36,$A$60,20),"")</f>
      </c>
      <c r="AA60" s="46">
        <f>IF($F$36=AA$35,DATE($E$36,$A$60,22),"")</f>
      </c>
      <c r="AB60" s="46">
        <f>IF($F$36=AB$35,DATE($E$36,$A$60,21),"")</f>
      </c>
      <c r="AC60" s="46">
        <f>IF($F$36=AC$35,DATE($E$36,$A$60,20),"")</f>
      </c>
      <c r="AD60" s="46">
        <f>IF($F$36=AD$35,DATE($E$36,$A$60,20),"")</f>
      </c>
      <c r="AE60" s="46">
        <f>IF($F$36=AE$35,DATE($E$36,$A$60,20),"")</f>
      </c>
      <c r="AF60" s="46">
        <f>IF($F$36=AF$35,DATE($E$36,$A$60,20),"")</f>
      </c>
      <c r="AG60" s="46">
        <f>IF($F$36=AG$35,DATE($E$36,$A$60,22),"")</f>
      </c>
    </row>
    <row r="61" spans="1:33" ht="12.75">
      <c r="A61">
        <v>1</v>
      </c>
      <c r="B61" s="3"/>
      <c r="E61" s="45">
        <f t="shared" si="3"/>
        <v>42389</v>
      </c>
      <c r="F61" s="46">
        <f>IF($F$36=16,DATE(($E$36+1),1,20),"")</f>
      </c>
      <c r="G61" s="46">
        <f>IF($F$36=17,DATE(($E$36+1),1,20),"")</f>
      </c>
      <c r="H61" s="46">
        <f>IF($F$36=H$35,DATE(($E$36+1),$A$61,22),"")</f>
      </c>
      <c r="I61" s="46">
        <f>IF($F$36=I$35,DATE(($E$36+1),$A$61,22),"")</f>
      </c>
      <c r="J61" s="46">
        <f>IF($F$36=J$35,DATE(($E$36+1),$A$61,20),"")</f>
      </c>
      <c r="K61" s="46">
        <f>IF($F$36=K$35,DATE(($E$36+1),$A$61,20),"")</f>
      </c>
      <c r="L61" s="46">
        <f>IF($F$36=L$35,DATE(($E$36+1),$A$61,20),"")</f>
      </c>
      <c r="M61" s="46">
        <f>IF($F$36=M$35,DATE(($E$36+1),1,20),"")</f>
      </c>
      <c r="N61" s="46">
        <f>IF($F$36=N$35,DATE(($E$36+1),$A$61,22),"")</f>
      </c>
      <c r="O61" s="46">
        <f>IF($F$36=O$35,DATE(($E$36+1),$A$61,21),"")</f>
      </c>
      <c r="P61" s="46">
        <f>IF($F$36=P$35,DATE(($E$36+1),$A$61,20),"")</f>
      </c>
      <c r="Q61" s="46">
        <f>IF($F$36=Q$35,DATE(($E$36+1),$A$61,20),"")</f>
        <v>42389</v>
      </c>
      <c r="R61" s="46">
        <f>IF($F$36=R$35,DATE(($E$36+1),1,20),"")</f>
      </c>
      <c r="S61" s="46">
        <f>IF($F$36=S$35,DATE(($E$36+1),$A$61,22),"")</f>
      </c>
      <c r="T61" s="46">
        <f>IF($F$36=T$35,DATE(($E$36+1),$A$61,22),"")</f>
      </c>
      <c r="U61" s="46">
        <f>IF($F$36=U$35,DATE(($E$36+1),$A$61,21),"")</f>
      </c>
      <c r="V61" s="46">
        <f>IF($F$36=V$35,DATE(($E$36+1),$A$61,20),"")</f>
      </c>
      <c r="W61" s="46">
        <f>IF($F$36=W$35,DATE(($E$36+1),$A$61,20),"")</f>
      </c>
      <c r="X61" s="46">
        <f>IF($F$36=X$35,DATE(($E$36+1),1,20),"")</f>
      </c>
      <c r="Y61" s="46">
        <f>IF($F$36=Y$35,DATE(($E$36+1),$A$61,22),"")</f>
      </c>
      <c r="Z61" s="46">
        <f>IF($F$36=Z$35,DATE(($E$36+1),$A$61,21),"")</f>
      </c>
      <c r="AA61" s="46">
        <f>IF($F$36=AA$35,DATE(($E$36+1),$A$61,20),"")</f>
      </c>
      <c r="AB61" s="46">
        <f>IF($F$36=AB$35,DATE(($E$36+1),$A$61,20),"")</f>
      </c>
      <c r="AC61" s="46">
        <f>IF($F$36=AC$35,DATE(($E$36+1),$A$61,20),"")</f>
      </c>
      <c r="AD61" s="46">
        <f>IF($F$36=AD$35,DATE(($E$36+1),$A$61,22),"")</f>
      </c>
      <c r="AE61" s="46">
        <f>IF($F$36=AE$35,DATE(($E$36+1),$A$61,22),"")</f>
      </c>
      <c r="AF61" s="46">
        <f>IF($F$36=AF$35,DATE(($E$36+1),$A$61,21),"")</f>
      </c>
      <c r="AG61" s="46">
        <f>IF($F$36=AG$35,DATE(($E$36+1),$A$61,20),"")</f>
      </c>
    </row>
    <row r="62" ht="12.75">
      <c r="B62" s="3"/>
    </row>
  </sheetData>
  <sheetProtection password="D731" sheet="1" objects="1" scenarios="1"/>
  <dataValidations count="11">
    <dataValidation type="date" allowBlank="1" showInputMessage="1" showErrorMessage="1" sqref="B6:B17">
      <formula1>B37</formula1>
      <formula2>B37</formula2>
    </dataValidation>
    <dataValidation type="whole" allowBlank="1" showInputMessage="1" showErrorMessage="1" sqref="G18 D18:E18">
      <formula1>G49</formula1>
      <formula2>G49</formula2>
    </dataValidation>
    <dataValidation type="whole" operator="equal" allowBlank="1" showInputMessage="1" showErrorMessage="1" sqref="F18 H18">
      <formula1>F49</formula1>
    </dataValidation>
    <dataValidation type="date" allowBlank="1" showInputMessage="1" showErrorMessage="1" sqref="L6:L17">
      <formula1>C37</formula1>
      <formula2>C37</formula2>
    </dataValidation>
    <dataValidation type="whole" allowBlank="1" showInputMessage="1" showErrorMessage="1" sqref="P6">
      <formula1>0</formula1>
      <formula2>999999</formula2>
    </dataValidation>
    <dataValidation type="custom" operator="equal" allowBlank="1" showInputMessage="1" showErrorMessage="1" sqref="C2">
      <formula1>C52</formula1>
    </dataValidation>
    <dataValidation type="custom" allowBlank="1" showInputMessage="1" showErrorMessage="1" sqref="C3">
      <formula1>C53</formula1>
    </dataValidation>
    <dataValidation type="custom" allowBlank="1" showInputMessage="1" showErrorMessage="1" sqref="C18">
      <formula1>C49</formula1>
    </dataValidation>
    <dataValidation type="whole" allowBlank="1" showInputMessage="1" showErrorMessage="1" sqref="K6:K17 H37:H48">
      <formula1>1</formula1>
      <formula2>31</formula2>
    </dataValidation>
    <dataValidation type="whole" allowBlank="1" showInputMessage="1" showErrorMessage="1" sqref="J6:J17 G37:G48">
      <formula1>1</formula1>
      <formula2>12</formula2>
    </dataValidation>
    <dataValidation type="whole" allowBlank="1" showInputMessage="1" showErrorMessage="1" sqref="B22">
      <formula1>D37</formula1>
      <formula2>D37</formula2>
    </dataValidation>
  </dataValidations>
  <printOptions/>
  <pageMargins left="0.75" right="0.75" top="1" bottom="1" header="0.5" footer="0.5"/>
  <pageSetup fitToHeight="0" fitToWidth="1" orientation="portrait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125"/>
  <sheetViews>
    <sheetView workbookViewId="0" topLeftCell="A1">
      <selection activeCell="C21" sqref="C21:C25"/>
    </sheetView>
  </sheetViews>
  <sheetFormatPr defaultColWidth="9.140625" defaultRowHeight="12.75"/>
  <cols>
    <col min="1" max="1" width="26.00390625" style="0" customWidth="1"/>
    <col min="2" max="2" width="15.28125" style="0" customWidth="1"/>
    <col min="3" max="3" width="18.7109375" style="0" customWidth="1"/>
    <col min="4" max="4" width="12.00390625" style="0" customWidth="1"/>
    <col min="5" max="5" width="10.421875" style="0" customWidth="1"/>
    <col min="27" max="27" width="12.28125" style="0" bestFit="1" customWidth="1"/>
    <col min="32" max="32" width="11.8515625" style="0" customWidth="1"/>
    <col min="35" max="36" width="20.8515625" style="0" bestFit="1" customWidth="1"/>
  </cols>
  <sheetData>
    <row r="1" ht="12.75">
      <c r="C1">
        <f>Information!C10</f>
        <v>0</v>
      </c>
    </row>
    <row r="2" spans="1:35" ht="12.75">
      <c r="A2" t="s">
        <v>6</v>
      </c>
      <c r="B2">
        <f>Information!C2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MainSheet!E37</f>
        <v>42005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+A101</f>
        <v>42055</v>
      </c>
      <c r="D4" t="s">
        <v>12</v>
      </c>
      <c r="E4" s="9">
        <f>DATE(MainSheet!I6,MainSheet!J6,MainSheet!K6)</f>
        <v>42055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Information!C4</f>
        <v>0</v>
      </c>
      <c r="AC6">
        <f>IF(AA5=0,C16*A119,0)</f>
        <v>0</v>
      </c>
    </row>
    <row r="7" spans="2:32" ht="12.75">
      <c r="B7">
        <f>Information!C6</f>
        <v>0</v>
      </c>
      <c r="AC7">
        <f>IF(AC6&gt;A120,A120,AC6)</f>
        <v>0</v>
      </c>
      <c r="AF7" s="10">
        <f>IF(AA5&gt;0,AF5,0)</f>
        <v>0</v>
      </c>
    </row>
    <row r="9" ht="12.75">
      <c r="A9" t="s">
        <v>9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MainSheet!C6</f>
        <v>0</v>
      </c>
      <c r="C13" s="10">
        <f>MainSheet!G6</f>
        <v>0</v>
      </c>
    </row>
    <row r="14" spans="1:32" ht="12.75">
      <c r="A14" t="s">
        <v>15</v>
      </c>
      <c r="B14" s="10">
        <f>MainSheet!F6</f>
        <v>0</v>
      </c>
      <c r="C14" s="10">
        <f>MainSheet!H6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MainSheet!E6</f>
        <v>0</v>
      </c>
    </row>
    <row r="27" spans="1:2" ht="12.75">
      <c r="A27" t="s">
        <v>42</v>
      </c>
      <c r="B27" s="17">
        <f>MainSheet!D6</f>
        <v>0</v>
      </c>
    </row>
    <row r="101" ht="12.75">
      <c r="A101" s="9">
        <f>MainSheet!E50</f>
        <v>42055</v>
      </c>
    </row>
    <row r="102" ht="12.75">
      <c r="A102" s="9">
        <f>MainSheet!E51</f>
        <v>42083</v>
      </c>
    </row>
    <row r="103" ht="12.75">
      <c r="A103" s="9">
        <f>MainSheet!E52</f>
        <v>42114</v>
      </c>
    </row>
    <row r="104" ht="12.75">
      <c r="A104" s="9">
        <f>MainSheet!E53</f>
        <v>42144</v>
      </c>
    </row>
    <row r="105" ht="12.75">
      <c r="A105" s="9">
        <f>MainSheet!E54</f>
        <v>42177</v>
      </c>
    </row>
    <row r="106" ht="12.75">
      <c r="A106" s="9">
        <f>MainSheet!E55</f>
        <v>42205</v>
      </c>
    </row>
    <row r="107" ht="12.75">
      <c r="A107" s="9">
        <f>MainSheet!E56</f>
        <v>42236</v>
      </c>
    </row>
    <row r="108" ht="12.75">
      <c r="A108" s="9">
        <f>MainSheet!E57</f>
        <v>42268</v>
      </c>
    </row>
    <row r="109" ht="12.75">
      <c r="A109" s="9">
        <f>MainSheet!E58</f>
        <v>42297</v>
      </c>
    </row>
    <row r="110" ht="12.75">
      <c r="A110" s="9">
        <f>MainSheet!E59</f>
        <v>42328</v>
      </c>
    </row>
    <row r="111" ht="12.75">
      <c r="A111" s="9">
        <f>MainSheet!E60</f>
        <v>42359</v>
      </c>
    </row>
    <row r="112" ht="12.75">
      <c r="A112" s="9">
        <f>MainSheet!E61</f>
        <v>42389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V125"/>
  <sheetViews>
    <sheetView workbookViewId="0" topLeftCell="A1">
      <selection activeCell="C21" sqref="C21:C25"/>
    </sheetView>
  </sheetViews>
  <sheetFormatPr defaultColWidth="9.140625" defaultRowHeight="12.75"/>
  <cols>
    <col min="1" max="1" width="25.421875" style="0" customWidth="1"/>
    <col min="2" max="2" width="19.7109375" style="0" customWidth="1"/>
    <col min="3" max="3" width="19.57421875" style="0" customWidth="1"/>
    <col min="4" max="4" width="14.00390625" style="0" customWidth="1"/>
    <col min="5" max="5" width="10.7109375" style="0" customWidth="1"/>
    <col min="35" max="35" width="25.00390625" style="0" customWidth="1"/>
    <col min="36" max="36" width="21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MainSheet!E38</f>
        <v>42036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January!A102</f>
        <v>42083</v>
      </c>
      <c r="D4" t="s">
        <v>12</v>
      </c>
      <c r="E4" s="9">
        <f>DATE(MainSheet!I7,MainSheet!J7,MainSheet!K7)</f>
        <v>42083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MainSheet!C7</f>
        <v>0</v>
      </c>
      <c r="C13" s="10">
        <f>MainSheet!G7</f>
        <v>0</v>
      </c>
    </row>
    <row r="14" spans="1:32" ht="12.75">
      <c r="A14" t="s">
        <v>15</v>
      </c>
      <c r="B14" s="10">
        <f>MainSheet!F7</f>
        <v>0</v>
      </c>
      <c r="C14" s="10">
        <f>MainSheet!H7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56" ht="12.75">
      <c r="A26" t="s">
        <v>41</v>
      </c>
      <c r="B26" s="10">
        <f>MainSheet!E7</f>
        <v>0</v>
      </c>
      <c r="D26" s="10"/>
      <c r="F26" s="10"/>
      <c r="H26" s="10"/>
      <c r="J26" s="10"/>
      <c r="L26" s="10"/>
      <c r="N26" s="10"/>
      <c r="P26" s="10"/>
      <c r="R26" s="10"/>
      <c r="T26" s="10"/>
      <c r="V26" s="10"/>
      <c r="X26" s="10"/>
      <c r="Z26" s="10"/>
      <c r="AB26" s="10"/>
      <c r="AD26" s="10"/>
      <c r="AF26" s="10"/>
      <c r="AH26" s="10"/>
      <c r="AJ26" s="10"/>
      <c r="AL26" s="10"/>
      <c r="AN26" s="10"/>
      <c r="AP26" s="10"/>
      <c r="AR26" s="10"/>
      <c r="AT26" s="10"/>
      <c r="AV26" s="10"/>
      <c r="AX26" s="10"/>
      <c r="AZ26" s="10"/>
      <c r="BB26" s="10"/>
      <c r="BD26" s="10"/>
      <c r="BF26" s="10"/>
      <c r="BH26" s="10"/>
      <c r="BJ26" s="10"/>
      <c r="BL26" s="10"/>
      <c r="BN26" s="10"/>
      <c r="BP26" s="10"/>
      <c r="BR26" s="10"/>
      <c r="BT26" s="10"/>
      <c r="BV26" s="10"/>
      <c r="BX26" s="10"/>
      <c r="BZ26" s="10"/>
      <c r="CB26" s="10"/>
      <c r="CD26" s="10"/>
      <c r="CF26" s="10"/>
      <c r="CH26" s="10"/>
      <c r="CJ26" s="10"/>
      <c r="CL26" s="10"/>
      <c r="CN26" s="10"/>
      <c r="CP26" s="10"/>
      <c r="CR26" s="10"/>
      <c r="CT26" s="10"/>
      <c r="CV26" s="10"/>
      <c r="CX26" s="10"/>
      <c r="CZ26" s="10"/>
      <c r="DB26" s="10"/>
      <c r="DD26" s="10"/>
      <c r="DF26" s="10"/>
      <c r="DH26" s="10"/>
      <c r="DJ26" s="10"/>
      <c r="DL26" s="10"/>
      <c r="DN26" s="10"/>
      <c r="DP26" s="10"/>
      <c r="DR26" s="10"/>
      <c r="DT26" s="10"/>
      <c r="DV26" s="10"/>
      <c r="DX26" s="10"/>
      <c r="DZ26" s="10"/>
      <c r="EB26" s="10"/>
      <c r="ED26" s="10"/>
      <c r="EF26" s="10"/>
      <c r="EH26" s="10"/>
      <c r="EJ26" s="10"/>
      <c r="EL26" s="10"/>
      <c r="EN26" s="10"/>
      <c r="EP26" s="10"/>
      <c r="ER26" s="10"/>
      <c r="ET26" s="10"/>
      <c r="EV26" s="10"/>
      <c r="EX26" s="10"/>
      <c r="EZ26" s="10"/>
      <c r="FB26" s="10"/>
      <c r="FD26" s="10"/>
      <c r="FF26" s="10"/>
      <c r="FH26" s="10"/>
      <c r="FJ26" s="10"/>
      <c r="FL26" s="10"/>
      <c r="FN26" s="10"/>
      <c r="FP26" s="10"/>
      <c r="FR26" s="10"/>
      <c r="FT26" s="10"/>
      <c r="FV26" s="10"/>
      <c r="FX26" s="10"/>
      <c r="FZ26" s="10"/>
      <c r="GB26" s="10"/>
      <c r="GD26" s="10"/>
      <c r="GF26" s="10"/>
      <c r="GH26" s="10"/>
      <c r="GJ26" s="10"/>
      <c r="GL26" s="10"/>
      <c r="GN26" s="10"/>
      <c r="GP26" s="10"/>
      <c r="GR26" s="10"/>
      <c r="GT26" s="10"/>
      <c r="GV26" s="10"/>
      <c r="GX26" s="10"/>
      <c r="GZ26" s="10"/>
      <c r="HB26" s="10"/>
      <c r="HD26" s="10"/>
      <c r="HF26" s="10"/>
      <c r="HH26" s="10"/>
      <c r="HJ26" s="10"/>
      <c r="HL26" s="10"/>
      <c r="HN26" s="10"/>
      <c r="HP26" s="10"/>
      <c r="HR26" s="10"/>
      <c r="HT26" s="10"/>
      <c r="HV26" s="10"/>
      <c r="HX26" s="10"/>
      <c r="HZ26" s="10"/>
      <c r="IB26" s="10"/>
      <c r="ID26" s="10"/>
      <c r="IF26" s="10"/>
      <c r="IH26" s="10"/>
      <c r="IJ26" s="10"/>
      <c r="IL26" s="10"/>
      <c r="IN26" s="10"/>
      <c r="IP26" s="10"/>
      <c r="IR26" s="10"/>
      <c r="IT26" s="10"/>
      <c r="IV26" s="10"/>
    </row>
    <row r="27" spans="1:256" ht="12.75">
      <c r="A27" t="s">
        <v>42</v>
      </c>
      <c r="B27" s="17">
        <f>MainSheet!D7</f>
        <v>0</v>
      </c>
      <c r="D27" s="17"/>
      <c r="F27" s="17"/>
      <c r="H27" s="17"/>
      <c r="J27" s="17"/>
      <c r="L27" s="17"/>
      <c r="N27" s="17"/>
      <c r="P27" s="17"/>
      <c r="R27" s="17"/>
      <c r="T27" s="17"/>
      <c r="V27" s="17"/>
      <c r="X27" s="17"/>
      <c r="Z27" s="17"/>
      <c r="AB27" s="17"/>
      <c r="AD27" s="17"/>
      <c r="AF27" s="17"/>
      <c r="AH27" s="17"/>
      <c r="AJ27" s="17"/>
      <c r="AL27" s="17"/>
      <c r="AN27" s="17"/>
      <c r="AP27" s="17"/>
      <c r="AR27" s="17"/>
      <c r="AT27" s="17"/>
      <c r="AV27" s="17"/>
      <c r="AX27" s="17"/>
      <c r="AZ27" s="17"/>
      <c r="BB27" s="17"/>
      <c r="BD27" s="17"/>
      <c r="BF27" s="17"/>
      <c r="BH27" s="17"/>
      <c r="BJ27" s="17"/>
      <c r="BL27" s="17"/>
      <c r="BN27" s="17"/>
      <c r="BP27" s="17"/>
      <c r="BR27" s="17"/>
      <c r="BT27" s="17"/>
      <c r="BV27" s="17"/>
      <c r="BX27" s="17"/>
      <c r="BZ27" s="17"/>
      <c r="CB27" s="17"/>
      <c r="CD27" s="17"/>
      <c r="CF27" s="17"/>
      <c r="CH27" s="17"/>
      <c r="CJ27" s="17"/>
      <c r="CL27" s="17"/>
      <c r="CN27" s="17"/>
      <c r="CP27" s="17"/>
      <c r="CR27" s="17"/>
      <c r="CT27" s="17"/>
      <c r="CV27" s="17"/>
      <c r="CX27" s="17"/>
      <c r="CZ27" s="17"/>
      <c r="DB27" s="17"/>
      <c r="DD27" s="17"/>
      <c r="DF27" s="17"/>
      <c r="DH27" s="17"/>
      <c r="DJ27" s="17"/>
      <c r="DL27" s="17"/>
      <c r="DN27" s="17"/>
      <c r="DP27" s="17"/>
      <c r="DR27" s="17"/>
      <c r="DT27" s="17"/>
      <c r="DV27" s="17"/>
      <c r="DX27" s="17"/>
      <c r="DZ27" s="17"/>
      <c r="EB27" s="17"/>
      <c r="ED27" s="17"/>
      <c r="EF27" s="17"/>
      <c r="EH27" s="17"/>
      <c r="EJ27" s="17"/>
      <c r="EL27" s="17"/>
      <c r="EN27" s="17"/>
      <c r="EP27" s="17"/>
      <c r="ER27" s="17"/>
      <c r="ET27" s="17"/>
      <c r="EV27" s="17"/>
      <c r="EX27" s="17"/>
      <c r="EZ27" s="17"/>
      <c r="FB27" s="17"/>
      <c r="FD27" s="17"/>
      <c r="FF27" s="17"/>
      <c r="FH27" s="17"/>
      <c r="FJ27" s="17"/>
      <c r="FL27" s="17"/>
      <c r="FN27" s="17"/>
      <c r="FP27" s="17"/>
      <c r="FR27" s="17"/>
      <c r="FT27" s="17"/>
      <c r="FV27" s="17"/>
      <c r="FX27" s="17"/>
      <c r="FZ27" s="17"/>
      <c r="GB27" s="17"/>
      <c r="GD27" s="17"/>
      <c r="GF27" s="17"/>
      <c r="GH27" s="17"/>
      <c r="GJ27" s="17"/>
      <c r="GL27" s="17"/>
      <c r="GN27" s="17"/>
      <c r="GP27" s="17"/>
      <c r="GR27" s="17"/>
      <c r="GT27" s="17"/>
      <c r="GV27" s="17"/>
      <c r="GX27" s="17"/>
      <c r="GZ27" s="17"/>
      <c r="HB27" s="17"/>
      <c r="HD27" s="17"/>
      <c r="HF27" s="17"/>
      <c r="HH27" s="17"/>
      <c r="HJ27" s="17"/>
      <c r="HL27" s="17"/>
      <c r="HN27" s="17"/>
      <c r="HP27" s="17"/>
      <c r="HR27" s="17"/>
      <c r="HT27" s="17"/>
      <c r="HV27" s="17"/>
      <c r="HX27" s="17"/>
      <c r="HZ27" s="17"/>
      <c r="IB27" s="17"/>
      <c r="ID27" s="17"/>
      <c r="IF27" s="17"/>
      <c r="IH27" s="17"/>
      <c r="IJ27" s="17"/>
      <c r="IL27" s="17"/>
      <c r="IN27" s="17"/>
      <c r="IP27" s="17"/>
      <c r="IR27" s="17"/>
      <c r="IT27" s="17"/>
      <c r="IV27" s="17"/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8.140625" style="0" customWidth="1"/>
    <col min="2" max="2" width="19.28125" style="0" customWidth="1"/>
    <col min="3" max="3" width="18.8515625" style="0" customWidth="1"/>
    <col min="4" max="4" width="13.00390625" style="0" customWidth="1"/>
    <col min="5" max="5" width="12.8515625" style="0" customWidth="1"/>
    <col min="35" max="35" width="24.421875" style="0" customWidth="1"/>
    <col min="36" max="36" width="23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MainSheet!E39</f>
        <v>42064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January!A103</f>
        <v>42114</v>
      </c>
      <c r="D4" t="s">
        <v>12</v>
      </c>
      <c r="E4" s="9">
        <f>DATE(MainSheet!I8,MainSheet!J8,MainSheet!K8)</f>
        <v>42114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MainSheet!C8</f>
        <v>0</v>
      </c>
      <c r="C13" s="10">
        <f>MainSheet!G8</f>
        <v>0</v>
      </c>
    </row>
    <row r="14" spans="1:32" ht="12.75">
      <c r="A14" t="s">
        <v>15</v>
      </c>
      <c r="B14" s="10">
        <f>MainSheet!F8</f>
        <v>0</v>
      </c>
      <c r="C14" s="10">
        <f>MainSheet!H8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MainSheet!E8</f>
        <v>0</v>
      </c>
    </row>
    <row r="27" spans="1:2" ht="12.75">
      <c r="A27" t="s">
        <v>42</v>
      </c>
      <c r="B27" s="17">
        <f>MainSheet!D8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fitToHeight="0" fitToWidth="1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421875" style="0" customWidth="1"/>
    <col min="2" max="2" width="18.00390625" style="0" customWidth="1"/>
    <col min="3" max="3" width="19.7109375" style="0" customWidth="1"/>
    <col min="4" max="4" width="16.71093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MainSheet!E40</f>
        <v>42095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January!A104</f>
        <v>42144</v>
      </c>
      <c r="D4" t="s">
        <v>12</v>
      </c>
      <c r="E4" s="9">
        <f>DATE(MainSheet!I9,MainSheet!J9,MainSheet!K9)</f>
        <v>42144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MainSheet!C9</f>
        <v>0</v>
      </c>
      <c r="C13" s="10">
        <f>MainSheet!G9</f>
        <v>0</v>
      </c>
    </row>
    <row r="14" spans="1:32" ht="12.75">
      <c r="A14" t="s">
        <v>15</v>
      </c>
      <c r="B14" s="10">
        <f>MainSheet!F9</f>
        <v>0</v>
      </c>
      <c r="C14" s="10">
        <f>MainSheet!H9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MainSheet!E9</f>
        <v>0</v>
      </c>
    </row>
    <row r="27" spans="1:2" ht="12.75">
      <c r="A27" t="s">
        <v>42</v>
      </c>
      <c r="B27" s="17">
        <f>MainSheet!D9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J125"/>
  <sheetViews>
    <sheetView workbookViewId="0" topLeftCell="A1">
      <selection activeCell="C21" sqref="C21:C22"/>
    </sheetView>
  </sheetViews>
  <sheetFormatPr defaultColWidth="9.140625" defaultRowHeight="12.75"/>
  <cols>
    <col min="1" max="1" width="26.00390625" style="0" customWidth="1"/>
    <col min="2" max="2" width="18.140625" style="0" customWidth="1"/>
    <col min="3" max="3" width="19.140625" style="0" customWidth="1"/>
    <col min="4" max="4" width="12.14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MainSheet!E41</f>
        <v>42125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January!A105</f>
        <v>42177</v>
      </c>
      <c r="D4" t="s">
        <v>12</v>
      </c>
      <c r="E4" s="9">
        <f>DATE(MainSheet!I10,MainSheet!J10,MainSheet!K10)</f>
        <v>42175</v>
      </c>
      <c r="AA4" s="13">
        <f>+E4-B4</f>
        <v>-2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MainSheet!C10</f>
        <v>0</v>
      </c>
      <c r="C13" s="10">
        <f>MainSheet!G10</f>
        <v>0</v>
      </c>
    </row>
    <row r="14" spans="1:32" ht="12.75">
      <c r="A14" t="s">
        <v>15</v>
      </c>
      <c r="B14" s="10">
        <f>MainSheet!F10</f>
        <v>0</v>
      </c>
      <c r="C14" s="10">
        <f>MainSheet!H10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MainSheet!E10</f>
        <v>0</v>
      </c>
    </row>
    <row r="27" spans="1:2" ht="12.75">
      <c r="A27" t="s">
        <v>42</v>
      </c>
      <c r="B27" s="17">
        <f>MainSheet!D10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21.00390625" style="0" customWidth="1"/>
    <col min="4" max="4" width="12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MainSheet!E42</f>
        <v>42156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January!A106</f>
        <v>42205</v>
      </c>
      <c r="D4" t="s">
        <v>12</v>
      </c>
      <c r="E4" s="9">
        <f>DATE(MainSheet!I11,MainSheet!J11,MainSheet!K11)</f>
        <v>42205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MainSheet!C11</f>
        <v>0</v>
      </c>
      <c r="C13" s="10">
        <f>MainSheet!G11</f>
        <v>0</v>
      </c>
    </row>
    <row r="14" spans="1:32" ht="12.75">
      <c r="A14" t="s">
        <v>15</v>
      </c>
      <c r="B14" s="10">
        <f>MainSheet!F11</f>
        <v>0</v>
      </c>
      <c r="C14" s="10">
        <f>MainSheet!H11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MainSheet!E11</f>
        <v>0</v>
      </c>
    </row>
    <row r="27" spans="1:2" ht="12.75">
      <c r="A27" t="s">
        <v>42</v>
      </c>
      <c r="B27" s="17">
        <f>MainSheet!D11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140625" style="0" customWidth="1"/>
    <col min="2" max="2" width="16.8515625" style="0" customWidth="1"/>
    <col min="3" max="3" width="20.57421875" style="0" customWidth="1"/>
    <col min="4" max="4" width="13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3">
        <f>MainSheet!E43</f>
        <v>42186</v>
      </c>
      <c r="AC3">
        <f>IF(AA5=0,B16*A119,0)</f>
        <v>0</v>
      </c>
      <c r="AE3" s="15">
        <f>ROUNDUP(AA5/30,0)</f>
        <v>0</v>
      </c>
      <c r="AF3" s="10">
        <f>(B16*AE5)</f>
        <v>0</v>
      </c>
      <c r="AI3" s="16">
        <f>A125/365</f>
        <v>0.00013698630136986303</v>
      </c>
      <c r="AJ3" s="16">
        <f>+AA5*AI3</f>
        <v>0</v>
      </c>
    </row>
    <row r="4" spans="1:32" ht="12.75">
      <c r="A4" t="s">
        <v>8</v>
      </c>
      <c r="B4" s="9">
        <f>January!A107</f>
        <v>42236</v>
      </c>
      <c r="D4" t="s">
        <v>12</v>
      </c>
      <c r="E4" s="9">
        <f>DATE(MainSheet!I12,MainSheet!J12,MainSheet!K12)</f>
        <v>42236</v>
      </c>
      <c r="AA4" s="13">
        <f>+E4-B4</f>
        <v>0</v>
      </c>
      <c r="AC4">
        <f>IF(AC3&gt;A120,A120,AC3)</f>
        <v>0</v>
      </c>
      <c r="AE4">
        <f>IF(AE3&gt;5,5,AE3)</f>
        <v>0</v>
      </c>
      <c r="AF4" s="10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10">
        <f>IF(AF4&gt;AF3,AF4,AF3)</f>
        <v>0</v>
      </c>
      <c r="AI5" s="10">
        <f>+B16*AJ3</f>
        <v>0</v>
      </c>
      <c r="AJ5" s="10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10">
        <f>IF(AA5&gt;0,AF5,0)</f>
        <v>0</v>
      </c>
    </row>
    <row r="10" ht="12.75">
      <c r="AF10" s="10">
        <f>(C16*AE5)</f>
        <v>0</v>
      </c>
    </row>
    <row r="11" spans="2:32" ht="12.75">
      <c r="B11" t="s">
        <v>2</v>
      </c>
      <c r="C11" t="s">
        <v>13</v>
      </c>
      <c r="AF11" s="10">
        <f>IF(C16=0,0,AE4*A123)</f>
        <v>0</v>
      </c>
    </row>
    <row r="12" spans="2:32" ht="12.75">
      <c r="B12" t="s">
        <v>11</v>
      </c>
      <c r="C12" t="s">
        <v>14</v>
      </c>
      <c r="AF12" s="10">
        <f>IF(AF11&gt;AF10,AF11,AF10)</f>
        <v>0</v>
      </c>
    </row>
    <row r="13" spans="1:3" ht="12.75">
      <c r="A13" t="s">
        <v>10</v>
      </c>
      <c r="B13" s="10">
        <f>MainSheet!C12</f>
        <v>0</v>
      </c>
      <c r="C13" s="10">
        <f>MainSheet!G12</f>
        <v>0</v>
      </c>
    </row>
    <row r="14" spans="1:32" ht="12.75">
      <c r="A14" t="s">
        <v>15</v>
      </c>
      <c r="B14" s="10">
        <f>MainSheet!F12</f>
        <v>0</v>
      </c>
      <c r="C14" s="10">
        <f>MainSheet!H12</f>
        <v>0</v>
      </c>
      <c r="AF14" s="10">
        <f>IF(AA5&gt;0,AF12,0)</f>
        <v>0</v>
      </c>
    </row>
    <row r="15" spans="1:3" ht="12.75">
      <c r="A15" t="s">
        <v>16</v>
      </c>
      <c r="B15" s="10">
        <f>IF(B13-B14&lt;0,0,B13-B14)</f>
        <v>0</v>
      </c>
      <c r="C15" s="10">
        <f>IF(C13-C14&lt;0,0,C13-C14)</f>
        <v>0</v>
      </c>
    </row>
    <row r="16" spans="1:3" ht="12.75">
      <c r="A16" t="s">
        <v>17</v>
      </c>
      <c r="B16" s="10">
        <f>+B15*A115</f>
        <v>0</v>
      </c>
      <c r="C16" s="10">
        <f>+C15*A116</f>
        <v>0</v>
      </c>
    </row>
    <row r="17" spans="1:3" ht="12.75">
      <c r="A17" t="s">
        <v>18</v>
      </c>
      <c r="B17" s="10">
        <f>+AC4</f>
        <v>0</v>
      </c>
      <c r="C17" s="10">
        <f>+AC7</f>
        <v>0</v>
      </c>
    </row>
    <row r="18" spans="1:3" ht="12.75">
      <c r="A18" t="s">
        <v>19</v>
      </c>
      <c r="B18" s="10">
        <f>+AF7</f>
        <v>0</v>
      </c>
      <c r="C18" s="10">
        <f>+AF14</f>
        <v>0</v>
      </c>
    </row>
    <row r="19" spans="1:3" ht="12.75">
      <c r="A19" t="s">
        <v>20</v>
      </c>
      <c r="B19" s="10">
        <f>+AI5</f>
        <v>0</v>
      </c>
      <c r="C19" s="10">
        <f>+AJ5</f>
        <v>0</v>
      </c>
    </row>
    <row r="20" spans="1:3" ht="12.75">
      <c r="A20" t="s">
        <v>21</v>
      </c>
      <c r="B20" s="10">
        <f>+B16-B17+B18+B19</f>
        <v>0</v>
      </c>
      <c r="C20" s="10">
        <f>+C16-C17+C18+C19</f>
        <v>0</v>
      </c>
    </row>
    <row r="21" spans="1:5" ht="12.75">
      <c r="A21" t="s">
        <v>22</v>
      </c>
      <c r="B21" s="10">
        <f>+B20+C20</f>
        <v>0</v>
      </c>
      <c r="C21" s="22" t="s">
        <v>53</v>
      </c>
      <c r="D21" s="23"/>
      <c r="E21" s="24"/>
    </row>
    <row r="22" spans="1:5" ht="12.75">
      <c r="A22" t="s">
        <v>23</v>
      </c>
      <c r="B22" s="10"/>
      <c r="C22" s="23" t="s">
        <v>43</v>
      </c>
      <c r="D22" s="23"/>
      <c r="E22" s="24"/>
    </row>
    <row r="23" spans="1:5" ht="12.75">
      <c r="A23" t="s">
        <v>24</v>
      </c>
      <c r="B23" s="10"/>
      <c r="C23" s="23" t="s">
        <v>44</v>
      </c>
      <c r="D23" s="23"/>
      <c r="E23" s="24"/>
    </row>
    <row r="24" spans="1:5" ht="12.75">
      <c r="A24" t="s">
        <v>25</v>
      </c>
      <c r="B24" s="10">
        <f>+B21</f>
        <v>0</v>
      </c>
      <c r="C24" s="22" t="s">
        <v>54</v>
      </c>
      <c r="D24" s="23"/>
      <c r="E24" s="24"/>
    </row>
    <row r="25" spans="3:5" ht="12.75">
      <c r="C25" s="22" t="s">
        <v>55</v>
      </c>
      <c r="D25" s="23"/>
      <c r="E25" s="24"/>
    </row>
    <row r="26" spans="1:2" ht="12.75">
      <c r="A26" t="s">
        <v>41</v>
      </c>
      <c r="B26" s="10">
        <f>MainSheet!E12</f>
        <v>0</v>
      </c>
    </row>
    <row r="27" spans="1:2" ht="12.75">
      <c r="A27" t="s">
        <v>42</v>
      </c>
      <c r="B27" s="17">
        <f>MainSheet!D12</f>
        <v>0</v>
      </c>
    </row>
    <row r="115" spans="1:2" ht="12.75">
      <c r="A115">
        <v>0.06</v>
      </c>
      <c r="B115" t="s">
        <v>27</v>
      </c>
    </row>
    <row r="116" spans="1:2" ht="12.75">
      <c r="A116">
        <v>0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Eagle</dc:creator>
  <cp:keywords/>
  <dc:description/>
  <cp:lastModifiedBy>allen eagle</cp:lastModifiedBy>
  <cp:lastPrinted>2003-08-26T18:13:05Z</cp:lastPrinted>
  <dcterms:created xsi:type="dcterms:W3CDTF">2003-05-21T18:03:15Z</dcterms:created>
  <dcterms:modified xsi:type="dcterms:W3CDTF">2014-08-19T14:39:53Z</dcterms:modified>
  <cp:category/>
  <cp:version/>
  <cp:contentType/>
  <cp:contentStatus/>
</cp:coreProperties>
</file>