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32760" windowWidth="7155" windowHeight="4350" activeTab="5"/>
  </bookViews>
  <sheets>
    <sheet name="TDT" sheetId="1" r:id="rId1"/>
    <sheet name="CDT" sheetId="2" r:id="rId2"/>
    <sheet name="Sports" sheetId="3" r:id="rId3"/>
    <sheet name="TDT Surtax" sheetId="4" r:id="rId4"/>
    <sheet name="Homeless" sheetId="5" r:id="rId5"/>
    <sheet name="All Taxes" sheetId="6" r:id="rId6"/>
  </sheets>
  <definedNames>
    <definedName name="_xlnm.Print_Area" localSheetId="5">'All Taxes'!$AH$3:$AH$17</definedName>
    <definedName name="_xlnm.Print_Area" localSheetId="1">'CDT'!$X$6:$X$18</definedName>
    <definedName name="_xlnm.Print_Area" localSheetId="4">'Homeless'!$AI$4:$AI$20</definedName>
    <definedName name="_xlnm.Print_Area" localSheetId="2">'Sports'!$A$1:$X$68</definedName>
    <definedName name="_xlnm.Print_Area" localSheetId="0">'TDT'!$X$6:$X$19</definedName>
    <definedName name="_xlnm.Print_Area" localSheetId="3">'TDT Surtax'!$AL$6:$AM$18</definedName>
  </definedNames>
  <calcPr fullCalcOnLoad="1"/>
</workbook>
</file>

<file path=xl/comments5.xml><?xml version="1.0" encoding="utf-8"?>
<comments xmlns="http://schemas.openxmlformats.org/spreadsheetml/2006/main">
  <authors>
    <author>iyorty</author>
  </authors>
  <commentList>
    <comment ref="L9" authorId="0">
      <text>
        <r>
          <rPr>
            <sz val="8"/>
            <rFont val="Tahoma"/>
            <family val="2"/>
          </rPr>
          <t>includes $165,257 of past due taxes</t>
        </r>
      </text>
    </comment>
  </commentList>
</comments>
</file>

<file path=xl/sharedStrings.xml><?xml version="1.0" encoding="utf-8"?>
<sst xmlns="http://schemas.openxmlformats.org/spreadsheetml/2006/main" count="966" uniqueCount="110">
  <si>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</si>
  <si>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</si>
  <si>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</si>
  <si>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</si>
  <si>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</si>
  <si>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</si>
  <si>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</si>
  <si>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</si>
  <si>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</si>
  <si>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</si>
  <si>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</si>
  <si>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</si>
  <si>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FY 91-92</t>
  </si>
  <si>
    <t>FY 92-93</t>
  </si>
  <si>
    <t>FY 93-94</t>
  </si>
  <si>
    <t>FY 94-95</t>
  </si>
  <si>
    <t>FY 95-96</t>
  </si>
  <si>
    <t>FY 96-97</t>
  </si>
  <si>
    <t>FY 97-98</t>
  </si>
  <si>
    <t>Collection</t>
  </si>
  <si>
    <t>Distribution</t>
  </si>
  <si>
    <t>2% Tourist Development Surtax</t>
  </si>
  <si>
    <t>Hotel/Motel Food and Beverage</t>
  </si>
  <si>
    <t>Total</t>
  </si>
  <si>
    <t>FY 90-91</t>
  </si>
  <si>
    <t>2% Tourist Development Room Tax</t>
  </si>
  <si>
    <t>3% Convention Development Tax</t>
  </si>
  <si>
    <t>1% Professional Sports Franchise Facility Tax</t>
  </si>
  <si>
    <t>1% HOMELESS AND SPOUSE ABUSE TAX</t>
  </si>
  <si>
    <t>Alcoholic License Food &amp; Beverage</t>
  </si>
  <si>
    <t>FY 98-99</t>
  </si>
  <si>
    <t>Actual</t>
  </si>
  <si>
    <t>FY 99-00</t>
  </si>
  <si>
    <t>FY 00-01</t>
  </si>
  <si>
    <t>Growth</t>
  </si>
  <si>
    <t>FY 01-02</t>
  </si>
  <si>
    <t>% change</t>
  </si>
  <si>
    <t>over prior yr</t>
  </si>
  <si>
    <t>Generation</t>
  </si>
  <si>
    <t>tax distributed</t>
  </si>
  <si>
    <t>Food &amp; Beverage Taxes</t>
  </si>
  <si>
    <t>FY 2002</t>
  </si>
  <si>
    <t>FY 2001</t>
  </si>
  <si>
    <t>tourist in bed</t>
  </si>
  <si>
    <t>Actuals</t>
  </si>
  <si>
    <t>FY 2000</t>
  </si>
  <si>
    <t>tax remited</t>
  </si>
  <si>
    <t>CDT</t>
  </si>
  <si>
    <t>TDT</t>
  </si>
  <si>
    <t>Sports</t>
  </si>
  <si>
    <t>TDT Surtax</t>
  </si>
  <si>
    <t>Homeless Tax</t>
  </si>
  <si>
    <t>FY 1994</t>
  </si>
  <si>
    <t>FY 1995</t>
  </si>
  <si>
    <t>FY 1996</t>
  </si>
  <si>
    <t>FY 1997</t>
  </si>
  <si>
    <t>FY 1998</t>
  </si>
  <si>
    <t>FY 1999</t>
  </si>
  <si>
    <t>FY 1991</t>
  </si>
  <si>
    <t>FY 1992</t>
  </si>
  <si>
    <t>FY 1993</t>
  </si>
  <si>
    <t>All Tourist Taxes</t>
  </si>
  <si>
    <t>FY 2003</t>
  </si>
  <si>
    <t>FY 02-03</t>
  </si>
  <si>
    <t>FY 03-04</t>
  </si>
  <si>
    <t>FY 2004</t>
  </si>
  <si>
    <t>FY 04-05</t>
  </si>
  <si>
    <t>FY 2005</t>
  </si>
  <si>
    <t>FY 05-06</t>
  </si>
  <si>
    <t>FY 2006</t>
  </si>
  <si>
    <t>FY 06-07</t>
  </si>
  <si>
    <t>FY 2007</t>
  </si>
  <si>
    <t>FY 2008</t>
  </si>
  <si>
    <t>FY 07-08</t>
  </si>
  <si>
    <t>FY 08-09</t>
  </si>
  <si>
    <t>FY 2009</t>
  </si>
  <si>
    <t>FY 09-10</t>
  </si>
  <si>
    <t>FY 2010</t>
  </si>
  <si>
    <t>FY 2011</t>
  </si>
  <si>
    <t>FY 10-11</t>
  </si>
  <si>
    <t>Actual YTD</t>
  </si>
  <si>
    <t>FY 2012</t>
  </si>
  <si>
    <t>FY 11-12</t>
  </si>
  <si>
    <t>FY 12-13</t>
  </si>
  <si>
    <t>FY 2013</t>
  </si>
  <si>
    <t>Transient Rental Taxes</t>
  </si>
  <si>
    <t>FY 2014</t>
  </si>
  <si>
    <t>FY 13-14</t>
  </si>
  <si>
    <t>FY 14-15</t>
  </si>
  <si>
    <t>FY 2015</t>
  </si>
  <si>
    <t>FY 15-16</t>
  </si>
  <si>
    <t>FY 2016</t>
  </si>
  <si>
    <t>FY 16-17</t>
  </si>
  <si>
    <t>FY 2017</t>
  </si>
  <si>
    <t>FY 2018</t>
  </si>
  <si>
    <t>FY 17-18</t>
  </si>
  <si>
    <t>FY 18-19</t>
  </si>
  <si>
    <t>FY 2019</t>
  </si>
  <si>
    <t>FY 19-20</t>
  </si>
  <si>
    <t>FY 2020</t>
  </si>
  <si>
    <t>FY 20-21</t>
  </si>
  <si>
    <t>FY 2021</t>
  </si>
  <si>
    <t>FY 21-22</t>
  </si>
  <si>
    <t>FY 2022</t>
  </si>
  <si>
    <t>FY 22-23</t>
  </si>
  <si>
    <t>FY 2023</t>
  </si>
  <si>
    <t>FY 2024</t>
  </si>
  <si>
    <t>FY 23-24</t>
  </si>
  <si>
    <t>Sports Tax</t>
  </si>
  <si>
    <t>Tourist Tax Collections (Through March 2024)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</si>
</sst>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00000000_-;\-* #,##0.000000000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#,##0.000"/>
    <numFmt numFmtId="189" formatCode="#,##0.0000000"/>
    <numFmt numFmtId="190" formatCode="0.0%"/>
    <numFmt numFmtId="191" formatCode="_(* #,##0.00000_);_(* \(#,##0.00000\);_(* &quot;-&quot;??_);_(@_)"/>
    <numFmt numFmtId="192" formatCode="&quot;$&quot;#,##0"/>
    <numFmt numFmtId="193" formatCode="&quot;$&quot;#,##0.0_);\(&quot;$&quot;#,##0.0\)"/>
    <numFmt numFmtId="194" formatCode="mmmm\-yy"/>
    <numFmt numFmtId="195" formatCode="mmm\-yyyy"/>
    <numFmt numFmtId="196" formatCode="#,##0.0_);\(#,##0.0\)"/>
    <numFmt numFmtId="197" formatCode="&quot;$&quot;#,##0.0_);[Red]\(&quot;$&quot;#,##0.0\)"/>
    <numFmt numFmtId="198" formatCode="&quot;$&quot;#,##0.00"/>
    <numFmt numFmtId="199" formatCode="#,##0.000_);\(#,##0.000\)"/>
    <numFmt numFmtId="200" formatCode="#,##0.000000000_);\(#,##0.000000000\)"/>
    <numFmt numFmtId="201" formatCode="#,##0.000000_);\(#,##0.000000\)"/>
    <numFmt numFmtId="202" formatCode="\$#,##0_);\(\$#,##0\)"/>
    <numFmt numFmtId="203" formatCode="\$#,##0"/>
    <numFmt numFmtId="204" formatCode="&quot;$&quot;#,##0.00;\(&quot;$&quot;#,##0.00\)"/>
    <numFmt numFmtId="205" formatCode="[$-409]dddd\,\ mmmm\ dd\,\ yyyy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3"/>
      <color indexed="8"/>
      <name val="Arial"/>
      <family val="0"/>
    </font>
    <font>
      <sz val="2"/>
      <color indexed="8"/>
      <name val="Arial"/>
      <family val="0"/>
    </font>
    <font>
      <sz val="6.2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0" xfId="42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0" fontId="0" fillId="0" borderId="0" xfId="59" applyNumberFormat="1" applyFont="1" applyAlignment="1">
      <alignment/>
    </xf>
    <xf numFmtId="185" fontId="0" fillId="0" borderId="0" xfId="0" applyNumberFormat="1" applyFont="1" applyAlignment="1">
      <alignment/>
    </xf>
    <xf numFmtId="173" fontId="0" fillId="0" borderId="0" xfId="59" applyNumberFormat="1" applyFont="1" applyAlignment="1">
      <alignment/>
    </xf>
    <xf numFmtId="173" fontId="3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85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85" fontId="0" fillId="0" borderId="0" xfId="59" applyNumberFormat="1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59" applyNumberFormat="1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73" fontId="0" fillId="0" borderId="13" xfId="42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73" fontId="0" fillId="0" borderId="13" xfId="42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73" fontId="0" fillId="0" borderId="13" xfId="0" applyNumberFormat="1" applyFont="1" applyBorder="1" applyAlignment="1">
      <alignment/>
    </xf>
    <xf numFmtId="185" fontId="0" fillId="0" borderId="13" xfId="0" applyNumberFormat="1" applyBorder="1" applyAlignment="1">
      <alignment/>
    </xf>
    <xf numFmtId="3" fontId="0" fillId="0" borderId="13" xfId="59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17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7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0" fillId="34" borderId="18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173" fontId="0" fillId="34" borderId="16" xfId="0" applyNumberFormat="1" applyFont="1" applyFill="1" applyBorder="1" applyAlignment="1">
      <alignment/>
    </xf>
    <xf numFmtId="185" fontId="0" fillId="34" borderId="16" xfId="0" applyNumberFormat="1" applyFont="1" applyFill="1" applyBorder="1" applyAlignment="1">
      <alignment/>
    </xf>
    <xf numFmtId="173" fontId="0" fillId="34" borderId="16" xfId="59" applyNumberFormat="1" applyFont="1" applyFill="1" applyBorder="1" applyAlignment="1">
      <alignment/>
    </xf>
    <xf numFmtId="185" fontId="0" fillId="34" borderId="16" xfId="0" applyNumberFormat="1" applyFill="1" applyBorder="1" applyAlignment="1">
      <alignment/>
    </xf>
    <xf numFmtId="10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173" fontId="0" fillId="0" borderId="19" xfId="0" applyNumberFormat="1" applyFont="1" applyBorder="1" applyAlignment="1">
      <alignment/>
    </xf>
    <xf numFmtId="0" fontId="1" fillId="34" borderId="18" xfId="0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/>
    </xf>
    <xf numFmtId="185" fontId="0" fillId="34" borderId="18" xfId="0" applyNumberFormat="1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3" fontId="0" fillId="34" borderId="21" xfId="0" applyNumberFormat="1" applyFont="1" applyFill="1" applyBorder="1" applyAlignment="1">
      <alignment/>
    </xf>
    <xf numFmtId="3" fontId="0" fillId="0" borderId="0" xfId="59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" fontId="0" fillId="0" borderId="13" xfId="59" applyNumberFormat="1" applyFont="1" applyBorder="1" applyAlignment="1">
      <alignment horizontal="right"/>
    </xf>
    <xf numFmtId="173" fontId="0" fillId="0" borderId="22" xfId="0" applyNumberFormat="1" applyFont="1" applyBorder="1" applyAlignment="1">
      <alignment/>
    </xf>
    <xf numFmtId="3" fontId="0" fillId="35" borderId="18" xfId="0" applyNumberFormat="1" applyFont="1" applyFill="1" applyBorder="1" applyAlignment="1">
      <alignment/>
    </xf>
    <xf numFmtId="3" fontId="0" fillId="35" borderId="23" xfId="0" applyNumberFormat="1" applyFont="1" applyFill="1" applyBorder="1" applyAlignment="1">
      <alignment/>
    </xf>
    <xf numFmtId="185" fontId="0" fillId="34" borderId="24" xfId="0" applyNumberFormat="1" applyFont="1" applyFill="1" applyBorder="1" applyAlignment="1">
      <alignment/>
    </xf>
    <xf numFmtId="173" fontId="0" fillId="0" borderId="25" xfId="0" applyNumberFormat="1" applyFont="1" applyBorder="1" applyAlignment="1">
      <alignment/>
    </xf>
    <xf numFmtId="173" fontId="0" fillId="0" borderId="26" xfId="0" applyNumberFormat="1" applyFont="1" applyBorder="1" applyAlignment="1">
      <alignment/>
    </xf>
    <xf numFmtId="173" fontId="0" fillId="34" borderId="24" xfId="0" applyNumberFormat="1" applyFont="1" applyFill="1" applyBorder="1" applyAlignment="1">
      <alignment/>
    </xf>
    <xf numFmtId="173" fontId="0" fillId="0" borderId="24" xfId="0" applyNumberFormat="1" applyFont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7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Font="1" applyAlignment="1">
      <alignment horizontal="right"/>
    </xf>
    <xf numFmtId="3" fontId="0" fillId="0" borderId="29" xfId="59" applyNumberFormat="1" applyFont="1" applyBorder="1" applyAlignment="1">
      <alignment/>
    </xf>
    <xf numFmtId="173" fontId="0" fillId="0" borderId="30" xfId="0" applyNumberFormat="1" applyFont="1" applyBorder="1" applyAlignment="1">
      <alignment/>
    </xf>
    <xf numFmtId="185" fontId="0" fillId="0" borderId="18" xfId="0" applyNumberFormat="1" applyFont="1" applyBorder="1" applyAlignment="1">
      <alignment/>
    </xf>
    <xf numFmtId="0" fontId="1" fillId="35" borderId="3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1" fillId="0" borderId="0" xfId="0" applyFont="1" applyAlignment="1">
      <alignment/>
    </xf>
    <xf numFmtId="185" fontId="0" fillId="0" borderId="16" xfId="0" applyNumberFormat="1" applyFont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173" fontId="0" fillId="0" borderId="0" xfId="0" applyNumberFormat="1" applyAlignment="1">
      <alignment/>
    </xf>
    <xf numFmtId="185" fontId="0" fillId="35" borderId="16" xfId="0" applyNumberFormat="1" applyFont="1" applyFill="1" applyBorder="1" applyAlignment="1">
      <alignment/>
    </xf>
    <xf numFmtId="185" fontId="0" fillId="0" borderId="33" xfId="0" applyNumberFormat="1" applyFont="1" applyBorder="1" applyAlignment="1">
      <alignment/>
    </xf>
    <xf numFmtId="0" fontId="1" fillId="35" borderId="34" xfId="0" applyFont="1" applyFill="1" applyBorder="1" applyAlignment="1">
      <alignment horizontal="center"/>
    </xf>
    <xf numFmtId="185" fontId="0" fillId="35" borderId="34" xfId="0" applyNumberFormat="1" applyFont="1" applyFill="1" applyBorder="1" applyAlignment="1">
      <alignment/>
    </xf>
    <xf numFmtId="185" fontId="0" fillId="0" borderId="35" xfId="0" applyNumberFormat="1" applyFont="1" applyBorder="1" applyAlignment="1">
      <alignment/>
    </xf>
    <xf numFmtId="0" fontId="1" fillId="37" borderId="20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3" fontId="0" fillId="37" borderId="20" xfId="0" applyNumberFormat="1" applyFont="1" applyFill="1" applyBorder="1" applyAlignment="1">
      <alignment/>
    </xf>
    <xf numFmtId="0" fontId="1" fillId="37" borderId="18" xfId="0" applyFont="1" applyFill="1" applyBorder="1" applyAlignment="1">
      <alignment horizontal="center"/>
    </xf>
    <xf numFmtId="185" fontId="0" fillId="37" borderId="18" xfId="0" applyNumberFormat="1" applyFont="1" applyFill="1" applyBorder="1" applyAlignment="1">
      <alignment/>
    </xf>
    <xf numFmtId="3" fontId="0" fillId="37" borderId="18" xfId="0" applyNumberFormat="1" applyFont="1" applyFill="1" applyBorder="1" applyAlignment="1">
      <alignment/>
    </xf>
    <xf numFmtId="0" fontId="1" fillId="37" borderId="30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3" fontId="0" fillId="37" borderId="24" xfId="0" applyNumberFormat="1" applyFont="1" applyFill="1" applyBorder="1" applyAlignment="1">
      <alignment/>
    </xf>
    <xf numFmtId="3" fontId="0" fillId="37" borderId="1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37" borderId="16" xfId="0" applyFont="1" applyFill="1" applyBorder="1" applyAlignment="1">
      <alignment horizontal="center"/>
    </xf>
    <xf numFmtId="185" fontId="0" fillId="37" borderId="16" xfId="0" applyNumberFormat="1" applyFont="1" applyFill="1" applyBorder="1" applyAlignment="1">
      <alignment/>
    </xf>
    <xf numFmtId="173" fontId="0" fillId="0" borderId="37" xfId="0" applyNumberFormat="1" applyFont="1" applyBorder="1" applyAlignment="1">
      <alignment/>
    </xf>
    <xf numFmtId="173" fontId="0" fillId="0" borderId="38" xfId="0" applyNumberFormat="1" applyFont="1" applyBorder="1" applyAlignment="1">
      <alignment/>
    </xf>
    <xf numFmtId="173" fontId="0" fillId="37" borderId="18" xfId="0" applyNumberFormat="1" applyFont="1" applyFill="1" applyBorder="1" applyAlignment="1">
      <alignment/>
    </xf>
    <xf numFmtId="173" fontId="0" fillId="0" borderId="33" xfId="0" applyNumberFormat="1" applyFont="1" applyBorder="1" applyAlignment="1">
      <alignment/>
    </xf>
    <xf numFmtId="0" fontId="1" fillId="35" borderId="39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0" fillId="0" borderId="22" xfId="0" applyBorder="1" applyAlignment="1">
      <alignment/>
    </xf>
    <xf numFmtId="173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61" fillId="0" borderId="0" xfId="0" applyFont="1" applyAlignment="1">
      <alignment/>
    </xf>
    <xf numFmtId="37" fontId="61" fillId="0" borderId="0" xfId="0" applyNumberFormat="1" applyFont="1" applyAlignment="1">
      <alignment/>
    </xf>
    <xf numFmtId="185" fontId="0" fillId="0" borderId="20" xfId="0" applyNumberFormat="1" applyFont="1" applyBorder="1" applyAlignment="1">
      <alignment/>
    </xf>
    <xf numFmtId="185" fontId="0" fillId="37" borderId="20" xfId="0" applyNumberFormat="1" applyFont="1" applyFill="1" applyBorder="1" applyAlignment="1">
      <alignment/>
    </xf>
    <xf numFmtId="3" fontId="0" fillId="35" borderId="40" xfId="0" applyNumberFormat="1" applyFont="1" applyFill="1" applyBorder="1" applyAlignment="1">
      <alignment/>
    </xf>
    <xf numFmtId="0" fontId="1" fillId="35" borderId="42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3" fontId="0" fillId="35" borderId="16" xfId="0" applyNumberFormat="1" applyFont="1" applyFill="1" applyBorder="1" applyAlignment="1">
      <alignment/>
    </xf>
    <xf numFmtId="3" fontId="0" fillId="35" borderId="33" xfId="0" applyNumberFormat="1" applyFont="1" applyFill="1" applyBorder="1" applyAlignment="1">
      <alignment/>
    </xf>
    <xf numFmtId="185" fontId="0" fillId="35" borderId="40" xfId="0" applyNumberFormat="1" applyFont="1" applyFill="1" applyBorder="1" applyAlignment="1">
      <alignment/>
    </xf>
    <xf numFmtId="185" fontId="0" fillId="0" borderId="43" xfId="0" applyNumberFormat="1" applyFont="1" applyBorder="1" applyAlignment="1">
      <alignment/>
    </xf>
    <xf numFmtId="0" fontId="1" fillId="37" borderId="44" xfId="0" applyFont="1" applyFill="1" applyBorder="1" applyAlignment="1">
      <alignment horizontal="center"/>
    </xf>
    <xf numFmtId="173" fontId="0" fillId="0" borderId="43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0" fontId="1" fillId="35" borderId="45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3" fontId="0" fillId="35" borderId="24" xfId="0" applyNumberFormat="1" applyFont="1" applyFill="1" applyBorder="1" applyAlignment="1">
      <alignment/>
    </xf>
    <xf numFmtId="173" fontId="0" fillId="0" borderId="46" xfId="0" applyNumberFormat="1" applyFont="1" applyBorder="1" applyAlignment="1">
      <alignment/>
    </xf>
    <xf numFmtId="173" fontId="0" fillId="37" borderId="20" xfId="0" applyNumberFormat="1" applyFont="1" applyFill="1" applyBorder="1" applyAlignment="1">
      <alignment/>
    </xf>
    <xf numFmtId="3" fontId="0" fillId="35" borderId="38" xfId="0" applyNumberFormat="1" applyFont="1" applyFill="1" applyBorder="1" applyAlignment="1">
      <alignment/>
    </xf>
    <xf numFmtId="3" fontId="0" fillId="35" borderId="43" xfId="0" applyNumberFormat="1" applyFont="1" applyFill="1" applyBorder="1" applyAlignment="1">
      <alignment/>
    </xf>
    <xf numFmtId="3" fontId="0" fillId="35" borderId="47" xfId="0" applyNumberFormat="1" applyFont="1" applyFill="1" applyBorder="1" applyAlignment="1">
      <alignment/>
    </xf>
    <xf numFmtId="10" fontId="61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Development Tax Revenues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(by generation month)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625"/>
          <c:w val="0.9125"/>
          <c:h val="0.79025"/>
        </c:manualLayout>
      </c:layout>
      <c:lineChart>
        <c:grouping val="standard"/>
        <c:varyColors val="0"/>
        <c:ser>
          <c:idx val="2"/>
          <c:order val="0"/>
          <c:tx>
            <c:strRef>
              <c:f>TDT!$AH$23:$AH$24</c:f>
              <c:strCache>
                <c:ptCount val="1"/>
                <c:pt idx="0">
                  <c:v>FY 2021 Actual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TDT!$L$25:$L$36</c:f>
              <c:strCache/>
            </c:strRef>
          </c:cat>
          <c:val>
            <c:numRef>
              <c:f>TDT!$AH$25:$AH$36</c:f>
              <c:numCache/>
            </c:numRef>
          </c:val>
          <c:smooth val="0"/>
        </c:ser>
        <c:ser>
          <c:idx val="0"/>
          <c:order val="1"/>
          <c:tx>
            <c:strRef>
              <c:f>TDT!$AI$23:$AI$24</c:f>
              <c:strCache>
                <c:ptCount val="1"/>
                <c:pt idx="0">
                  <c:v>FY 2022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TDT!$L$25:$L$36</c:f>
              <c:strCache/>
            </c:strRef>
          </c:cat>
          <c:val>
            <c:numRef>
              <c:f>TDT!$AI$25:$AI$36</c:f>
              <c:numCache/>
            </c:numRef>
          </c:val>
          <c:smooth val="0"/>
        </c:ser>
        <c:ser>
          <c:idx val="1"/>
          <c:order val="2"/>
          <c:tx>
            <c:strRef>
              <c:f>TDT!$AJ$23:$AJ$24</c:f>
              <c:strCache>
                <c:ptCount val="1"/>
                <c:pt idx="0">
                  <c:v>FY 2023 Actual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TDT!$L$25:$L$36</c:f>
              <c:strCache/>
            </c:strRef>
          </c:cat>
          <c:val>
            <c:numRef>
              <c:f>TDT!$AJ$25:$AJ$36</c:f>
              <c:numCache/>
            </c:numRef>
          </c:val>
          <c:smooth val="0"/>
        </c:ser>
        <c:ser>
          <c:idx val="3"/>
          <c:order val="3"/>
          <c:tx>
            <c:strRef>
              <c:f>TDT!$AK$23:$AK$24</c:f>
              <c:strCache>
                <c:ptCount val="1"/>
                <c:pt idx="0">
                  <c:v>FY 2024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TDT!$L$25:$L$36</c:f>
              <c:strCache/>
            </c:strRef>
          </c:cat>
          <c:val>
            <c:numRef>
              <c:f>TDT!$AK$25:$AK$36</c:f>
              <c:numCache/>
            </c:numRef>
          </c:val>
          <c:smooth val="0"/>
        </c:ser>
        <c:marker val="1"/>
        <c:axId val="12397391"/>
        <c:axId val="44467656"/>
      </c:lineChart>
      <c:catAx>
        <c:axId val="123973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7656"/>
        <c:crosses val="autoZero"/>
        <c:auto val="0"/>
        <c:lblOffset val="100"/>
        <c:tickLblSkip val="1"/>
        <c:noMultiLvlLbl val="0"/>
      </c:catAx>
      <c:valAx>
        <c:axId val="44467656"/>
        <c:scaling>
          <c:orientation val="minMax"/>
          <c:min val="2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375"/>
          <c:y val="0.501"/>
          <c:w val="0.14675"/>
          <c:h val="0.1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&amp; Tourist Tax
Historical Collections</a:t>
            </a:r>
          </a:p>
        </c:rich>
      </c:tx>
      <c:layout>
        <c:manualLayout>
          <c:xMode val="factor"/>
          <c:yMode val="factor"/>
          <c:x val="-0.045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6725"/>
          <c:w val="0.86525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'All Taxes'!$A$20</c:f>
              <c:strCache>
                <c:ptCount val="1"/>
                <c:pt idx="0">
                  <c:v>CDT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Taxes'!$C$4:$AJ$4</c:f>
              <c:strCache/>
            </c:strRef>
          </c:cat>
          <c:val>
            <c:numRef>
              <c:f>'All Taxes'!$C$20:$AJ$20</c:f>
              <c:numCache/>
            </c:numRef>
          </c:val>
          <c:smooth val="0"/>
        </c:ser>
        <c:ser>
          <c:idx val="1"/>
          <c:order val="1"/>
          <c:tx>
            <c:strRef>
              <c:f>'All Taxes'!$A$21</c:f>
              <c:strCache>
                <c:ptCount val="1"/>
                <c:pt idx="0">
                  <c:v>TDT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Taxes'!$C$4:$AJ$4</c:f>
              <c:strCache/>
            </c:strRef>
          </c:cat>
          <c:val>
            <c:numRef>
              <c:f>'All Taxes'!$C$21:$AJ$21</c:f>
              <c:numCache/>
            </c:numRef>
          </c:val>
          <c:smooth val="0"/>
        </c:ser>
        <c:ser>
          <c:idx val="2"/>
          <c:order val="2"/>
          <c:tx>
            <c:strRef>
              <c:f>'All Taxes'!$A$22</c:f>
              <c:strCache>
                <c:ptCount val="1"/>
                <c:pt idx="0">
                  <c:v>Sports Tax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Taxes'!$C$4:$AJ$4</c:f>
              <c:strCache/>
            </c:strRef>
          </c:cat>
          <c:val>
            <c:numRef>
              <c:f>'All Taxes'!$C$22:$AJ$22</c:f>
              <c:numCache/>
            </c:numRef>
          </c:val>
          <c:smooth val="0"/>
        </c:ser>
        <c:ser>
          <c:idx val="3"/>
          <c:order val="3"/>
          <c:tx>
            <c:strRef>
              <c:f>'All Taxes'!$A$23</c:f>
              <c:strCache>
                <c:ptCount val="1"/>
                <c:pt idx="0">
                  <c:v>TDT Surtax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Taxes'!$C$4:$AJ$4</c:f>
              <c:strCache/>
            </c:strRef>
          </c:cat>
          <c:val>
            <c:numRef>
              <c:f>'All Taxes'!$C$23:$AJ$23</c:f>
              <c:numCache/>
            </c:numRef>
          </c:val>
          <c:smooth val="0"/>
        </c:ser>
        <c:ser>
          <c:idx val="4"/>
          <c:order val="4"/>
          <c:tx>
            <c:strRef>
              <c:f>'All Taxes'!$A$24</c:f>
              <c:strCache>
                <c:ptCount val="1"/>
                <c:pt idx="0">
                  <c:v>Homeless Tax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Taxes'!$C$4:$AJ$4</c:f>
              <c:strCache/>
            </c:strRef>
          </c:cat>
          <c:val>
            <c:numRef>
              <c:f>'All Taxes'!$C$24:$AJ$24</c:f>
              <c:numCache/>
            </c:numRef>
          </c:val>
          <c:smooth val="0"/>
        </c:ser>
        <c:marker val="1"/>
        <c:axId val="2141785"/>
        <c:axId val="19276066"/>
      </c:lineChart>
      <c:catAx>
        <c:axId val="21417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66"/>
        <c:crosses val="autoZero"/>
        <c:auto val="0"/>
        <c:lblOffset val="100"/>
        <c:tickLblSkip val="1"/>
        <c:noMultiLvlLbl val="0"/>
      </c:catAx>
      <c:valAx>
        <c:axId val="192760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785"/>
        <c:crossesAt val="1"/>
        <c:crossBetween val="midCat"/>
        <c:dispUnits/>
        <c:majorUnit val="5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2355"/>
          <c:w val="0.053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CDT!$B$6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CDT!$D$6:$N$6</c:f>
              <c:numCache/>
            </c:numRef>
          </c:val>
          <c:shape val="box"/>
        </c:ser>
        <c:ser>
          <c:idx val="1"/>
          <c:order val="1"/>
          <c:tx>
            <c:strRef>
              <c:f>CDT!$B$7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CDT!$D$7:$N$7</c:f>
              <c:numCache/>
            </c:numRef>
          </c:val>
          <c:shape val="box"/>
        </c:ser>
        <c:ser>
          <c:idx val="2"/>
          <c:order val="2"/>
          <c:tx>
            <c:strRef>
              <c:f>CDT!$B$8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CDT!$D$8:$N$8</c:f>
              <c:numCache/>
            </c:numRef>
          </c:val>
          <c:shape val="box"/>
        </c:ser>
        <c:ser>
          <c:idx val="3"/>
          <c:order val="3"/>
          <c:tx>
            <c:strRef>
              <c:f>CDT!$B$9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CDT!$D$9:$N$9</c:f>
              <c:numCache/>
            </c:numRef>
          </c:val>
          <c:shape val="box"/>
        </c:ser>
        <c:ser>
          <c:idx val="4"/>
          <c:order val="4"/>
          <c:tx>
            <c:strRef>
              <c:f>CDT!$B$10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CDT!$D$10:$N$10</c:f>
              <c:numCache/>
            </c:numRef>
          </c:val>
          <c:shape val="box"/>
        </c:ser>
        <c:ser>
          <c:idx val="5"/>
          <c:order val="5"/>
          <c:tx>
            <c:strRef>
              <c:f>CDT!$B$11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CDT!$D$11:$N$11</c:f>
              <c:numCache/>
            </c:numRef>
          </c:val>
          <c:shape val="box"/>
        </c:ser>
        <c:ser>
          <c:idx val="6"/>
          <c:order val="6"/>
          <c:tx>
            <c:strRef>
              <c:f>CDT!$B$12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CDT!$D$12:$N$12</c:f>
              <c:numCache/>
            </c:numRef>
          </c:val>
          <c:shape val="box"/>
        </c:ser>
        <c:ser>
          <c:idx val="7"/>
          <c:order val="7"/>
          <c:tx>
            <c:strRef>
              <c:f>CDT!$B$13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CDT!$D$13:$N$13</c:f>
              <c:numCache/>
            </c:numRef>
          </c:val>
          <c:shape val="box"/>
        </c:ser>
        <c:ser>
          <c:idx val="8"/>
          <c:order val="8"/>
          <c:tx>
            <c:strRef>
              <c:f>CDT!$B$14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CDT!$D$14:$N$14</c:f>
              <c:numCache/>
            </c:numRef>
          </c:val>
          <c:shape val="box"/>
        </c:ser>
        <c:ser>
          <c:idx val="9"/>
          <c:order val="9"/>
          <c:tx>
            <c:strRef>
              <c:f>CDT!$B$15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CDT!$D$15:$N$15</c:f>
              <c:numCache/>
            </c:numRef>
          </c:val>
          <c:shape val="box"/>
        </c:ser>
        <c:ser>
          <c:idx val="10"/>
          <c:order val="10"/>
          <c:tx>
            <c:strRef>
              <c:f>CDT!$B$16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CDT!$D$16:$N$16</c:f>
              <c:numCache/>
            </c:numRef>
          </c:val>
          <c:shape val="box"/>
        </c:ser>
        <c:ser>
          <c:idx val="11"/>
          <c:order val="11"/>
          <c:tx>
            <c:strRef>
              <c:f>CDT!$B$17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CDT!$D$17:$N$17</c:f>
              <c:numCache/>
            </c:numRef>
          </c:val>
          <c:shape val="box"/>
        </c:ser>
        <c:shape val="box"/>
        <c:axId val="64664585"/>
        <c:axId val="45110354"/>
      </c:bar3D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auto val="1"/>
        <c:lblOffset val="100"/>
        <c:tickLblSkip val="1"/>
        <c:noMultiLvlLbl val="0"/>
      </c:catAx>
      <c:valAx>
        <c:axId val="45110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Development Tax Revenues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(by generation month)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5"/>
          <c:w val="0.93875"/>
          <c:h val="0.77525"/>
        </c:manualLayout>
      </c:layout>
      <c:lineChart>
        <c:grouping val="standard"/>
        <c:varyColors val="0"/>
        <c:ser>
          <c:idx val="2"/>
          <c:order val="0"/>
          <c:tx>
            <c:strRef>
              <c:f>CDT!$AH$22:$AH$23</c:f>
              <c:strCache>
                <c:ptCount val="1"/>
                <c:pt idx="0">
                  <c:v>FY 2021 Actual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CDT!$L$24:$L$35</c:f>
              <c:strCache/>
            </c:strRef>
          </c:cat>
          <c:val>
            <c:numRef>
              <c:f>CDT!$AH$24:$AH$35</c:f>
              <c:numCache/>
            </c:numRef>
          </c:val>
          <c:smooth val="0"/>
        </c:ser>
        <c:ser>
          <c:idx val="0"/>
          <c:order val="1"/>
          <c:tx>
            <c:strRef>
              <c:f>CDT!$AI$22:$AI$23</c:f>
              <c:strCache>
                <c:ptCount val="1"/>
                <c:pt idx="0">
                  <c:v>FY 2022 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CDT!$L$24:$L$35</c:f>
              <c:strCache/>
            </c:strRef>
          </c:cat>
          <c:val>
            <c:numRef>
              <c:f>CDT!$AI$24:$AI$35</c:f>
              <c:numCache/>
            </c:numRef>
          </c:val>
          <c:smooth val="0"/>
        </c:ser>
        <c:ser>
          <c:idx val="3"/>
          <c:order val="2"/>
          <c:tx>
            <c:strRef>
              <c:f>CDT!$AJ$22:$AJ$23</c:f>
              <c:strCache>
                <c:ptCount val="1"/>
                <c:pt idx="0">
                  <c:v>FY 2023 Actual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CDT!$L$24:$L$35</c:f>
              <c:strCache/>
            </c:strRef>
          </c:cat>
          <c:val>
            <c:numRef>
              <c:f>CDT!$AJ$24:$AJ$35</c:f>
              <c:numCache/>
            </c:numRef>
          </c:val>
          <c:smooth val="0"/>
        </c:ser>
        <c:ser>
          <c:idx val="1"/>
          <c:order val="3"/>
          <c:tx>
            <c:strRef>
              <c:f>CDT!$AK$22:$AK$23</c:f>
              <c:strCache>
                <c:ptCount val="1"/>
                <c:pt idx="0">
                  <c:v>FY 2024 Actual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CDT!$L$24:$L$35</c:f>
              <c:strCache/>
            </c:strRef>
          </c:cat>
          <c:val>
            <c:numRef>
              <c:f>CDT!$AK$24:$AK$35</c:f>
              <c:numCache/>
            </c:numRef>
          </c:val>
          <c:smooth val="0"/>
        </c:ser>
        <c:marker val="1"/>
        <c:axId val="3340003"/>
        <c:axId val="30060028"/>
      </c:lineChart>
      <c:catAx>
        <c:axId val="33400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60028"/>
        <c:crosses val="autoZero"/>
        <c:auto val="0"/>
        <c:lblOffset val="100"/>
        <c:tickLblSkip val="1"/>
        <c:noMultiLvlLbl val="0"/>
      </c:catAx>
      <c:valAx>
        <c:axId val="30060028"/>
        <c:scaling>
          <c:orientation val="minMax"/>
          <c:min val="1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003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60775"/>
          <c:w val="0.1212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Sports!$B$5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  <c:pt idx="7">
                <c:v>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Sports!$D$5:$M$5</c:f>
              <c:numCache/>
            </c:numRef>
          </c:val>
        </c:ser>
        <c:ser>
          <c:idx val="1"/>
          <c:order val="1"/>
          <c:tx>
            <c:strRef>
              <c:f>Sports!$B$6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  <c:pt idx="7">
                <c:v>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Sports!$D$6:$M$6</c:f>
              <c:numCache/>
            </c:numRef>
          </c:val>
        </c:ser>
        <c:ser>
          <c:idx val="2"/>
          <c:order val="2"/>
          <c:tx>
            <c:strRef>
              <c:f>Sports!$B$7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  <c:pt idx="7">
                <c:v>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Sports!$D$7:$M$7</c:f>
              <c:numCache/>
            </c:numRef>
          </c:val>
        </c:ser>
        <c:ser>
          <c:idx val="3"/>
          <c:order val="3"/>
          <c:tx>
            <c:strRef>
              <c:f>Sports!$B$8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  <c:pt idx="7">
                <c:v>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Sports!$D$8:$M$8</c:f>
              <c:numCache/>
            </c:numRef>
          </c:val>
        </c:ser>
        <c:ser>
          <c:idx val="4"/>
          <c:order val="4"/>
          <c:tx>
            <c:strRef>
              <c:f>Sports!$B$9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  <c:pt idx="7">
                <c:v>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Sports!$D$9:$M$9</c:f>
              <c:numCache/>
            </c:numRef>
          </c:val>
        </c:ser>
        <c:ser>
          <c:idx val="5"/>
          <c:order val="5"/>
          <c:tx>
            <c:strRef>
              <c:f>Sports!$B$10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  <c:pt idx="7">
                <c:v>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Sports!$D$10:$M$10</c:f>
              <c:numCache/>
            </c:numRef>
          </c:val>
        </c:ser>
        <c:ser>
          <c:idx val="6"/>
          <c:order val="6"/>
          <c:tx>
            <c:strRef>
              <c:f>Sports!$B$11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  <c:pt idx="7">
                <c:v>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Sports!$D$11:$M$11</c:f>
              <c:numCache/>
            </c:numRef>
          </c:val>
        </c:ser>
        <c:ser>
          <c:idx val="7"/>
          <c:order val="7"/>
          <c:tx>
            <c:strRef>
              <c:f>Sports!$B$12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  <c:pt idx="7">
                <c:v>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Sports!$D$12:$M$12</c:f>
              <c:numCache/>
            </c:numRef>
          </c:val>
        </c:ser>
        <c:ser>
          <c:idx val="8"/>
          <c:order val="8"/>
          <c:tx>
            <c:strRef>
              <c:f>Sports!$B$13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  <c:pt idx="7">
                <c:v>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Sports!$D$13:$M$13</c:f>
              <c:numCache/>
            </c:numRef>
          </c:val>
        </c:ser>
        <c:ser>
          <c:idx val="9"/>
          <c:order val="9"/>
          <c:tx>
            <c:strRef>
              <c:f>Sports!$B$14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  <c:pt idx="7">
                <c:v>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Sports!$D$14:$M$14</c:f>
              <c:numCache/>
            </c:numRef>
          </c:val>
        </c:ser>
        <c:ser>
          <c:idx val="10"/>
          <c:order val="10"/>
          <c:tx>
            <c:strRef>
              <c:f>Sports!$B$15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  <c:pt idx="7">
                <c:v>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Sports!$D$15:$M$15</c:f>
              <c:numCache/>
            </c:numRef>
          </c:val>
        </c:ser>
        <c:ser>
          <c:idx val="11"/>
          <c:order val="11"/>
          <c:tx>
            <c:strRef>
              <c:f>Sports!$B$16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  <c:pt idx="7">
                <c:v>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Sports!$D$16:$M$16</c:f>
              <c:numCache/>
            </c:numRef>
          </c:val>
        </c:ser>
        <c:axId val="2104797"/>
        <c:axId val="18943174"/>
      </c:barChart>
      <c:cat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auto val="0"/>
        <c:lblOffset val="100"/>
        <c:tickLblSkip val="1"/>
        <c:noMultiLvlLbl val="0"/>
      </c:catAx>
      <c:valAx>
        <c:axId val="18943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Professional Sports Franchise Tax Revenues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(by generation month)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3"/>
          <c:w val="0.94625"/>
          <c:h val="0.773"/>
        </c:manualLayout>
      </c:layout>
      <c:lineChart>
        <c:grouping val="standard"/>
        <c:varyColors val="0"/>
        <c:ser>
          <c:idx val="2"/>
          <c:order val="0"/>
          <c:tx>
            <c:strRef>
              <c:f>Sports!$AH$20:$AH$21</c:f>
              <c:strCache>
                <c:ptCount val="1"/>
                <c:pt idx="0">
                  <c:v>FY 2021 Actual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Sports!$L$22:$L$33</c:f>
              <c:strCache/>
            </c:strRef>
          </c:cat>
          <c:val>
            <c:numRef>
              <c:f>Sports!$AH$22:$AH$32</c:f>
              <c:numCache/>
            </c:numRef>
          </c:val>
          <c:smooth val="0"/>
        </c:ser>
        <c:ser>
          <c:idx val="0"/>
          <c:order val="1"/>
          <c:tx>
            <c:strRef>
              <c:f>Sports!$AI$20:$AI$21</c:f>
              <c:strCache>
                <c:ptCount val="1"/>
                <c:pt idx="0">
                  <c:v>FY 2022 Actual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Sports!$L$22:$L$33</c:f>
              <c:strCache/>
            </c:strRef>
          </c:cat>
          <c:val>
            <c:numRef>
              <c:f>Sports!$AI$22:$AI$32</c:f>
              <c:numCache/>
            </c:numRef>
          </c:val>
          <c:smooth val="0"/>
        </c:ser>
        <c:ser>
          <c:idx val="1"/>
          <c:order val="2"/>
          <c:tx>
            <c:strRef>
              <c:f>Sports!$AJ$20:$AJ$21</c:f>
              <c:strCache>
                <c:ptCount val="1"/>
                <c:pt idx="0">
                  <c:v>FY 2023 Actual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Sports!$L$22:$L$33</c:f>
              <c:strCache/>
            </c:strRef>
          </c:cat>
          <c:val>
            <c:numRef>
              <c:f>Sports!$AJ$22:$AJ$32</c:f>
              <c:numCache/>
            </c:numRef>
          </c:val>
          <c:smooth val="0"/>
        </c:ser>
        <c:ser>
          <c:idx val="3"/>
          <c:order val="3"/>
          <c:tx>
            <c:strRef>
              <c:f>Sports!$AK$20:$AK$21</c:f>
              <c:strCache>
                <c:ptCount val="1"/>
                <c:pt idx="0">
                  <c:v>FY 2024 Actual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Sports!$L$22:$L$33</c:f>
              <c:strCache/>
            </c:strRef>
          </c:cat>
          <c:val>
            <c:numRef>
              <c:f>Sports!$AK$22:$AK$32</c:f>
              <c:numCache/>
            </c:numRef>
          </c:val>
          <c:smooth val="0"/>
        </c:ser>
        <c:marker val="1"/>
        <c:axId val="36270839"/>
        <c:axId val="58002096"/>
      </c:lineChart>
      <c:catAx>
        <c:axId val="362708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02096"/>
        <c:crosses val="autoZero"/>
        <c:auto val="0"/>
        <c:lblOffset val="100"/>
        <c:tickLblSkip val="1"/>
        <c:noMultiLvlLbl val="0"/>
      </c:catAx>
      <c:valAx>
        <c:axId val="58002096"/>
        <c:scaling>
          <c:orientation val="minMax"/>
          <c:min val="2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0839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175"/>
          <c:y val="0.61"/>
          <c:w val="0.16025"/>
          <c:h val="0.1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'TDT Surtax'!$B$6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 91-92</c:v>
              </c:pt>
              <c:pt idx="2">
                <c:v>  92-93</c:v>
              </c:pt>
              <c:pt idx="3">
                <c:v> 93-94</c:v>
              </c:pt>
              <c:pt idx="4">
                <c:v> 94-95</c:v>
              </c:pt>
              <c:pt idx="5">
                <c:v> 95-96</c:v>
              </c:pt>
              <c:pt idx="6">
                <c:v> 96-97</c:v>
              </c:pt>
              <c:pt idx="7">
                <c:v> 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'TDT Surtax'!$D$6:$M$6</c:f>
              <c:numCache/>
            </c:numRef>
          </c:val>
          <c:shape val="box"/>
        </c:ser>
        <c:ser>
          <c:idx val="1"/>
          <c:order val="1"/>
          <c:tx>
            <c:strRef>
              <c:f>'TDT Surtax'!$B$7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 91-92</c:v>
              </c:pt>
              <c:pt idx="2">
                <c:v>  92-93</c:v>
              </c:pt>
              <c:pt idx="3">
                <c:v> 93-94</c:v>
              </c:pt>
              <c:pt idx="4">
                <c:v> 94-95</c:v>
              </c:pt>
              <c:pt idx="5">
                <c:v> 95-96</c:v>
              </c:pt>
              <c:pt idx="6">
                <c:v> 96-97</c:v>
              </c:pt>
              <c:pt idx="7">
                <c:v> 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'TDT Surtax'!$D$7:$M$7</c:f>
              <c:numCache/>
            </c:numRef>
          </c:val>
          <c:shape val="box"/>
        </c:ser>
        <c:ser>
          <c:idx val="2"/>
          <c:order val="2"/>
          <c:tx>
            <c:strRef>
              <c:f>'TDT Surtax'!$B$8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 91-92</c:v>
              </c:pt>
              <c:pt idx="2">
                <c:v>  92-93</c:v>
              </c:pt>
              <c:pt idx="3">
                <c:v> 93-94</c:v>
              </c:pt>
              <c:pt idx="4">
                <c:v> 94-95</c:v>
              </c:pt>
              <c:pt idx="5">
                <c:v> 95-96</c:v>
              </c:pt>
              <c:pt idx="6">
                <c:v> 96-97</c:v>
              </c:pt>
              <c:pt idx="7">
                <c:v> 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'TDT Surtax'!$D$8:$M$8</c:f>
              <c:numCache/>
            </c:numRef>
          </c:val>
          <c:shape val="box"/>
        </c:ser>
        <c:ser>
          <c:idx val="3"/>
          <c:order val="3"/>
          <c:tx>
            <c:strRef>
              <c:f>'TDT Surtax'!$B$9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 91-92</c:v>
              </c:pt>
              <c:pt idx="2">
                <c:v>  92-93</c:v>
              </c:pt>
              <c:pt idx="3">
                <c:v> 93-94</c:v>
              </c:pt>
              <c:pt idx="4">
                <c:v> 94-95</c:v>
              </c:pt>
              <c:pt idx="5">
                <c:v> 95-96</c:v>
              </c:pt>
              <c:pt idx="6">
                <c:v> 96-97</c:v>
              </c:pt>
              <c:pt idx="7">
                <c:v> 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'TDT Surtax'!$D$9:$M$9</c:f>
              <c:numCache/>
            </c:numRef>
          </c:val>
          <c:shape val="box"/>
        </c:ser>
        <c:ser>
          <c:idx val="10"/>
          <c:order val="4"/>
          <c:tx>
            <c:strRef>
              <c:f>'TDT Surtax'!$B$10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 91-92</c:v>
              </c:pt>
              <c:pt idx="2">
                <c:v>  92-93</c:v>
              </c:pt>
              <c:pt idx="3">
                <c:v> 93-94</c:v>
              </c:pt>
              <c:pt idx="4">
                <c:v> 94-95</c:v>
              </c:pt>
              <c:pt idx="5">
                <c:v> 95-96</c:v>
              </c:pt>
              <c:pt idx="6">
                <c:v> 96-97</c:v>
              </c:pt>
              <c:pt idx="7">
                <c:v> 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'TDT Surtax'!$D$10:$M$10</c:f>
              <c:numCache/>
            </c:numRef>
          </c:val>
          <c:shape val="box"/>
        </c:ser>
        <c:ser>
          <c:idx val="4"/>
          <c:order val="5"/>
          <c:tx>
            <c:strRef>
              <c:f>'TDT Surtax'!$B$11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 91-92</c:v>
              </c:pt>
              <c:pt idx="2">
                <c:v>  92-93</c:v>
              </c:pt>
              <c:pt idx="3">
                <c:v> 93-94</c:v>
              </c:pt>
              <c:pt idx="4">
                <c:v> 94-95</c:v>
              </c:pt>
              <c:pt idx="5">
                <c:v> 95-96</c:v>
              </c:pt>
              <c:pt idx="6">
                <c:v> 96-97</c:v>
              </c:pt>
              <c:pt idx="7">
                <c:v> 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'TDT Surtax'!$D$11:$M$11</c:f>
              <c:numCache/>
            </c:numRef>
          </c:val>
          <c:shape val="box"/>
        </c:ser>
        <c:ser>
          <c:idx val="5"/>
          <c:order val="6"/>
          <c:tx>
            <c:strRef>
              <c:f>'TDT Surtax'!$B$12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 91-92</c:v>
              </c:pt>
              <c:pt idx="2">
                <c:v>  92-93</c:v>
              </c:pt>
              <c:pt idx="3">
                <c:v> 93-94</c:v>
              </c:pt>
              <c:pt idx="4">
                <c:v> 94-95</c:v>
              </c:pt>
              <c:pt idx="5">
                <c:v> 95-96</c:v>
              </c:pt>
              <c:pt idx="6">
                <c:v> 96-97</c:v>
              </c:pt>
              <c:pt idx="7">
                <c:v> 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'TDT Surtax'!$D$12:$M$12</c:f>
              <c:numCache/>
            </c:numRef>
          </c:val>
          <c:shape val="box"/>
        </c:ser>
        <c:ser>
          <c:idx val="6"/>
          <c:order val="7"/>
          <c:tx>
            <c:strRef>
              <c:f>'TDT Surtax'!$B$13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 91-92</c:v>
              </c:pt>
              <c:pt idx="2">
                <c:v>  92-93</c:v>
              </c:pt>
              <c:pt idx="3">
                <c:v> 93-94</c:v>
              </c:pt>
              <c:pt idx="4">
                <c:v> 94-95</c:v>
              </c:pt>
              <c:pt idx="5">
                <c:v> 95-96</c:v>
              </c:pt>
              <c:pt idx="6">
                <c:v> 96-97</c:v>
              </c:pt>
              <c:pt idx="7">
                <c:v> 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'TDT Surtax'!$D$13:$M$13</c:f>
              <c:numCache/>
            </c:numRef>
          </c:val>
          <c:shape val="box"/>
        </c:ser>
        <c:ser>
          <c:idx val="7"/>
          <c:order val="8"/>
          <c:tx>
            <c:strRef>
              <c:f>'TDT Surtax'!$B$14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 91-92</c:v>
              </c:pt>
              <c:pt idx="2">
                <c:v>  92-93</c:v>
              </c:pt>
              <c:pt idx="3">
                <c:v> 93-94</c:v>
              </c:pt>
              <c:pt idx="4">
                <c:v> 94-95</c:v>
              </c:pt>
              <c:pt idx="5">
                <c:v> 95-96</c:v>
              </c:pt>
              <c:pt idx="6">
                <c:v> 96-97</c:v>
              </c:pt>
              <c:pt idx="7">
                <c:v> 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'TDT Surtax'!$D$14:$M$14</c:f>
              <c:numCache/>
            </c:numRef>
          </c:val>
          <c:shape val="box"/>
        </c:ser>
        <c:ser>
          <c:idx val="8"/>
          <c:order val="9"/>
          <c:tx>
            <c:strRef>
              <c:f>'TDT Surtax'!$B$15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 91-92</c:v>
              </c:pt>
              <c:pt idx="2">
                <c:v>  92-93</c:v>
              </c:pt>
              <c:pt idx="3">
                <c:v> 93-94</c:v>
              </c:pt>
              <c:pt idx="4">
                <c:v> 94-95</c:v>
              </c:pt>
              <c:pt idx="5">
                <c:v> 95-96</c:v>
              </c:pt>
              <c:pt idx="6">
                <c:v> 96-97</c:v>
              </c:pt>
              <c:pt idx="7">
                <c:v> 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'TDT Surtax'!$D$15:$M$15</c:f>
              <c:numCache/>
            </c:numRef>
          </c:val>
          <c:shape val="box"/>
        </c:ser>
        <c:ser>
          <c:idx val="9"/>
          <c:order val="10"/>
          <c:tx>
            <c:strRef>
              <c:f>'TDT Surtax'!$B$16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 91-92</c:v>
              </c:pt>
              <c:pt idx="2">
                <c:v>  92-93</c:v>
              </c:pt>
              <c:pt idx="3">
                <c:v> 93-94</c:v>
              </c:pt>
              <c:pt idx="4">
                <c:v> 94-95</c:v>
              </c:pt>
              <c:pt idx="5">
                <c:v> 95-96</c:v>
              </c:pt>
              <c:pt idx="6">
                <c:v> 96-97</c:v>
              </c:pt>
              <c:pt idx="7">
                <c:v> 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'TDT Surtax'!$D$16:$M$16</c:f>
              <c:numCache/>
            </c:numRef>
          </c:val>
          <c:shape val="box"/>
        </c:ser>
        <c:ser>
          <c:idx val="11"/>
          <c:order val="11"/>
          <c:tx>
            <c:strRef>
              <c:f>'TDT Surtax'!$B$17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90-91</c:v>
              </c:pt>
              <c:pt idx="1">
                <c:v> 91-92</c:v>
              </c:pt>
              <c:pt idx="2">
                <c:v>  92-93</c:v>
              </c:pt>
              <c:pt idx="3">
                <c:v> 93-94</c:v>
              </c:pt>
              <c:pt idx="4">
                <c:v> 94-95</c:v>
              </c:pt>
              <c:pt idx="5">
                <c:v> 95-96</c:v>
              </c:pt>
              <c:pt idx="6">
                <c:v> 96-97</c:v>
              </c:pt>
              <c:pt idx="7">
                <c:v> 97-98</c:v>
              </c:pt>
              <c:pt idx="8">
                <c:v>98-99</c:v>
              </c:pt>
              <c:pt idx="9">
                <c:v>99-00</c:v>
              </c:pt>
            </c:strLit>
          </c:cat>
          <c:val>
            <c:numRef>
              <c:f>'TDT Surtax'!$D$17:$M$17</c:f>
              <c:numCache/>
            </c:numRef>
          </c:val>
          <c:shape val="box"/>
        </c:ser>
        <c:shape val="box"/>
        <c:axId val="52256817"/>
        <c:axId val="549306"/>
      </c:bar3D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06"/>
        <c:crosses val="autoZero"/>
        <c:auto val="1"/>
        <c:lblOffset val="100"/>
        <c:tickLblSkip val="1"/>
        <c:noMultiLvlLbl val="0"/>
      </c:catAx>
      <c:valAx>
        <c:axId val="549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6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Development Surtax Revenues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(by generation month)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75"/>
          <c:w val="0.94625"/>
          <c:h val="0.78875"/>
        </c:manualLayout>
      </c:layout>
      <c:lineChart>
        <c:grouping val="standard"/>
        <c:varyColors val="0"/>
        <c:ser>
          <c:idx val="2"/>
          <c:order val="0"/>
          <c:tx>
            <c:strRef>
              <c:f>'TDT Surtax'!$AH$22:$AH$23</c:f>
              <c:strCache>
                <c:ptCount val="1"/>
                <c:pt idx="0">
                  <c:v>FY 2021 Actual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'TDT Surtax'!$L$24:$L$35</c:f>
              <c:strCache/>
            </c:strRef>
          </c:cat>
          <c:val>
            <c:numRef>
              <c:f>'TDT Surtax'!$AH$24:$AH$35</c:f>
              <c:numCache/>
            </c:numRef>
          </c:val>
          <c:smooth val="0"/>
        </c:ser>
        <c:ser>
          <c:idx val="0"/>
          <c:order val="1"/>
          <c:tx>
            <c:strRef>
              <c:f>'TDT Surtax'!$AI$22:$AI$23</c:f>
              <c:strCache>
                <c:ptCount val="1"/>
                <c:pt idx="0">
                  <c:v>FY 2022 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'TDT Surtax'!$L$24:$L$35</c:f>
              <c:strCache/>
            </c:strRef>
          </c:cat>
          <c:val>
            <c:numRef>
              <c:f>'TDT Surtax'!$AI$24:$AI$35</c:f>
              <c:numCache/>
            </c:numRef>
          </c:val>
          <c:smooth val="0"/>
        </c:ser>
        <c:ser>
          <c:idx val="3"/>
          <c:order val="2"/>
          <c:tx>
            <c:strRef>
              <c:f>'TDT Surtax'!$AJ$22:$AJ$23</c:f>
              <c:strCache>
                <c:ptCount val="1"/>
                <c:pt idx="0">
                  <c:v>FY 2023 Actual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'TDT Surtax'!$L$24:$L$35</c:f>
              <c:strCache/>
            </c:strRef>
          </c:cat>
          <c:val>
            <c:numRef>
              <c:f>'TDT Surtax'!$AJ$24:$AJ$35</c:f>
              <c:numCache/>
            </c:numRef>
          </c:val>
          <c:smooth val="0"/>
        </c:ser>
        <c:ser>
          <c:idx val="4"/>
          <c:order val="3"/>
          <c:tx>
            <c:strRef>
              <c:f>'TDT Surtax'!$AK$22:$AK$23</c:f>
              <c:strCache>
                <c:ptCount val="1"/>
                <c:pt idx="0">
                  <c:v>FY 2024 Actual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'TDT Surtax'!$L$24:$L$35</c:f>
              <c:strCache/>
            </c:strRef>
          </c:cat>
          <c:val>
            <c:numRef>
              <c:f>'TDT Surtax'!$AK$24:$AK$35</c:f>
              <c:numCache/>
            </c:numRef>
          </c:val>
          <c:smooth val="0"/>
        </c:ser>
        <c:marker val="1"/>
        <c:axId val="4943755"/>
        <c:axId val="44493796"/>
      </c:lineChart>
      <c:catAx>
        <c:axId val="49437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3796"/>
        <c:crosses val="autoZero"/>
        <c:auto val="0"/>
        <c:lblOffset val="100"/>
        <c:tickLblSkip val="1"/>
        <c:noMultiLvlLbl val="0"/>
      </c:catAx>
      <c:valAx>
        <c:axId val="44493796"/>
        <c:scaling>
          <c:orientation val="minMax"/>
          <c:min val="1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755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25"/>
          <c:y val="0.5395"/>
          <c:w val="0.1572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Homeless!$B$6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</c:strLit>
          </c:cat>
          <c:val>
            <c:numRef>
              <c:f>Homeless!$D$6:$J$6</c:f>
              <c:numCache/>
            </c:numRef>
          </c:val>
          <c:shape val="box"/>
        </c:ser>
        <c:ser>
          <c:idx val="1"/>
          <c:order val="1"/>
          <c:tx>
            <c:strRef>
              <c:f>Homeless!$B$7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</c:strLit>
          </c:cat>
          <c:val>
            <c:numRef>
              <c:f>Homeless!$D$7:$J$7</c:f>
              <c:numCache/>
            </c:numRef>
          </c:val>
          <c:shape val="box"/>
        </c:ser>
        <c:ser>
          <c:idx val="2"/>
          <c:order val="2"/>
          <c:tx>
            <c:strRef>
              <c:f>Homeless!$B$8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</c:strLit>
          </c:cat>
          <c:val>
            <c:numRef>
              <c:f>Homeless!$D$8:$J$8</c:f>
              <c:numCache/>
            </c:numRef>
          </c:val>
          <c:shape val="box"/>
        </c:ser>
        <c:ser>
          <c:idx val="3"/>
          <c:order val="3"/>
          <c:tx>
            <c:strRef>
              <c:f>Homeless!$B$9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</c:strLit>
          </c:cat>
          <c:val>
            <c:numRef>
              <c:f>Homeless!$D$9:$J$9</c:f>
              <c:numCache/>
            </c:numRef>
          </c:val>
          <c:shape val="box"/>
        </c:ser>
        <c:ser>
          <c:idx val="4"/>
          <c:order val="4"/>
          <c:tx>
            <c:strRef>
              <c:f>Homeless!$B$10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</c:strLit>
          </c:cat>
          <c:val>
            <c:numRef>
              <c:f>Homeless!$D$10:$J$10</c:f>
              <c:numCache/>
            </c:numRef>
          </c:val>
          <c:shape val="box"/>
        </c:ser>
        <c:ser>
          <c:idx val="5"/>
          <c:order val="5"/>
          <c:tx>
            <c:strRef>
              <c:f>Homeless!$B$11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</c:strLit>
          </c:cat>
          <c:val>
            <c:numRef>
              <c:f>Homeless!$D$11:$J$11</c:f>
              <c:numCache/>
            </c:numRef>
          </c:val>
          <c:shape val="box"/>
        </c:ser>
        <c:ser>
          <c:idx val="6"/>
          <c:order val="6"/>
          <c:tx>
            <c:strRef>
              <c:f>Homeless!$B$12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</c:strLit>
          </c:cat>
          <c:val>
            <c:numRef>
              <c:f>Homeless!$D$12:$J$12</c:f>
              <c:numCache/>
            </c:numRef>
          </c:val>
          <c:shape val="box"/>
        </c:ser>
        <c:ser>
          <c:idx val="7"/>
          <c:order val="7"/>
          <c:tx>
            <c:strRef>
              <c:f>Homeless!$B$13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</c:strLit>
          </c:cat>
          <c:val>
            <c:numRef>
              <c:f>Homeless!$D$13:$J$13</c:f>
              <c:numCache/>
            </c:numRef>
          </c:val>
          <c:shape val="box"/>
        </c:ser>
        <c:ser>
          <c:idx val="8"/>
          <c:order val="8"/>
          <c:tx>
            <c:strRef>
              <c:f>Homeless!$B$14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</c:strLit>
          </c:cat>
          <c:val>
            <c:numRef>
              <c:f>Homeless!$D$14:$J$14</c:f>
              <c:numCache/>
            </c:numRef>
          </c:val>
          <c:shape val="box"/>
        </c:ser>
        <c:ser>
          <c:idx val="9"/>
          <c:order val="9"/>
          <c:tx>
            <c:strRef>
              <c:f>Homeless!$B$15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</c:strLit>
          </c:cat>
          <c:val>
            <c:numRef>
              <c:f>Homeless!$D$15:$J$15</c:f>
              <c:numCache/>
            </c:numRef>
          </c:val>
          <c:shape val="box"/>
        </c:ser>
        <c:ser>
          <c:idx val="10"/>
          <c:order val="10"/>
          <c:tx>
            <c:strRef>
              <c:f>Homeless!$B$16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</c:strLit>
          </c:cat>
          <c:val>
            <c:numRef>
              <c:f>Homeless!$D$16:$J$16</c:f>
              <c:numCache/>
            </c:numRef>
          </c:val>
          <c:shape val="box"/>
        </c:ser>
        <c:ser>
          <c:idx val="11"/>
          <c:order val="11"/>
          <c:tx>
            <c:strRef>
              <c:f>Homeless!$B$17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90-91</c:v>
              </c:pt>
              <c:pt idx="1">
                <c:v>91-92</c:v>
              </c:pt>
              <c:pt idx="2">
                <c:v>92-93</c:v>
              </c:pt>
              <c:pt idx="3">
                <c:v>93-94</c:v>
              </c:pt>
              <c:pt idx="4">
                <c:v>94-95</c:v>
              </c:pt>
              <c:pt idx="5">
                <c:v>95-96</c:v>
              </c:pt>
              <c:pt idx="6">
                <c:v>96-97</c:v>
              </c:pt>
            </c:strLit>
          </c:cat>
          <c:val>
            <c:numRef>
              <c:f>Homeless!$D$17:$J$17</c:f>
              <c:numCache/>
            </c:numRef>
          </c:val>
          <c:shape val="box"/>
        </c:ser>
        <c:shape val="box"/>
        <c:axId val="64899845"/>
        <c:axId val="47227694"/>
      </c:bar3D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7694"/>
        <c:crosses val="autoZero"/>
        <c:auto val="1"/>
        <c:lblOffset val="100"/>
        <c:tickLblSkip val="1"/>
        <c:noMultiLvlLbl val="0"/>
      </c:catAx>
      <c:valAx>
        <c:axId val="47227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9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&amp; Spouse Abuse Tax Revenues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(by generation month)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925"/>
          <c:w val="0.955"/>
          <c:h val="0.768"/>
        </c:manualLayout>
      </c:layout>
      <c:lineChart>
        <c:grouping val="standard"/>
        <c:varyColors val="0"/>
        <c:ser>
          <c:idx val="2"/>
          <c:order val="0"/>
          <c:tx>
            <c:strRef>
              <c:f>Homeless!$AE$21:$AE$22</c:f>
              <c:strCache>
                <c:ptCount val="1"/>
                <c:pt idx="0">
                  <c:v>FY 2021 Actual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Homeless!$I$23:$I$34</c:f>
              <c:strCache/>
            </c:strRef>
          </c:cat>
          <c:val>
            <c:numRef>
              <c:f>Homeless!$AE$23:$AE$34</c:f>
              <c:numCache/>
            </c:numRef>
          </c:val>
          <c:smooth val="0"/>
        </c:ser>
        <c:ser>
          <c:idx val="0"/>
          <c:order val="1"/>
          <c:tx>
            <c:strRef>
              <c:f>Homeless!$AF$21:$AF$22</c:f>
              <c:strCache>
                <c:ptCount val="1"/>
                <c:pt idx="0">
                  <c:v>FY 2022 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Homeless!$I$23:$I$34</c:f>
              <c:strCache/>
            </c:strRef>
          </c:cat>
          <c:val>
            <c:numRef>
              <c:f>Homeless!$AF$23:$AF$34</c:f>
              <c:numCache/>
            </c:numRef>
          </c:val>
          <c:smooth val="0"/>
        </c:ser>
        <c:ser>
          <c:idx val="3"/>
          <c:order val="2"/>
          <c:tx>
            <c:strRef>
              <c:f>Homeless!$AG$21:$AG$22</c:f>
              <c:strCache>
                <c:ptCount val="1"/>
                <c:pt idx="0">
                  <c:v>FY 2023 Actual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Homeless!$I$23:$I$34</c:f>
              <c:strCache/>
            </c:strRef>
          </c:cat>
          <c:val>
            <c:numRef>
              <c:f>Homeless!$AG$23:$AG$34</c:f>
              <c:numCache/>
            </c:numRef>
          </c:val>
          <c:smooth val="0"/>
        </c:ser>
        <c:ser>
          <c:idx val="1"/>
          <c:order val="3"/>
          <c:tx>
            <c:strRef>
              <c:f>Homeless!$AH$21:$AH$22</c:f>
              <c:strCache>
                <c:ptCount val="1"/>
                <c:pt idx="0">
                  <c:v>FY 2024 Actual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Homeless!$I$23:$I$34</c:f>
              <c:strCache/>
            </c:strRef>
          </c:cat>
          <c:val>
            <c:numRef>
              <c:f>Homeless!$AH$23:$AH$34</c:f>
              <c:numCache/>
            </c:numRef>
          </c:val>
          <c:smooth val="0"/>
        </c:ser>
        <c:marker val="1"/>
        <c:axId val="22396063"/>
        <c:axId val="237976"/>
      </c:lineChart>
      <c:catAx>
        <c:axId val="223960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auto val="0"/>
        <c:lblOffset val="100"/>
        <c:tickLblSkip val="1"/>
        <c:noMultiLvlLbl val="0"/>
      </c:catAx>
      <c:valAx>
        <c:axId val="237976"/>
        <c:scaling>
          <c:orientation val="minMax"/>
          <c:min val="4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63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5"/>
          <c:y val="0.58775"/>
          <c:w val="0.104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0.9885</cdr:y>
    </cdr:from>
    <cdr:to>
      <cdr:x>0.99825</cdr:x>
      <cdr:y>0.999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153025"/>
          <a:ext cx="832485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Tourist Development Tax is a 2% bed tax collected in Miami-Dade County, except Miami Beach, Bal Harbour and Surfside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Miami-Dade County Finance Department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419100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771525" y="3248025"/>
        <a:ext cx="625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35</xdr:row>
      <xdr:rowOff>95250</xdr:rowOff>
    </xdr:from>
    <xdr:to>
      <xdr:col>20</xdr:col>
      <xdr:colOff>781050</xdr:colOff>
      <xdr:row>73</xdr:row>
      <xdr:rowOff>104775</xdr:rowOff>
    </xdr:to>
    <xdr:graphicFrame>
      <xdr:nvGraphicFramePr>
        <xdr:cNvPr id="2" name="Chart 28"/>
        <xdr:cNvGraphicFramePr/>
      </xdr:nvGraphicFramePr>
      <xdr:xfrm>
        <a:off x="4781550" y="5972175"/>
        <a:ext cx="1169670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0.9835</cdr:y>
    </cdr:from>
    <cdr:to>
      <cdr:x>0.468</cdr:x>
      <cdr:y>0.9975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6915150"/>
          <a:ext cx="88011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Miami-Dade County Finance Department</a:t>
          </a:r>
        </a:p>
      </cdr:txBody>
    </cdr:sp>
  </cdr:relSizeAnchor>
  <cdr:relSizeAnchor xmlns:cdr="http://schemas.openxmlformats.org/drawingml/2006/chartDrawing">
    <cdr:from>
      <cdr:x>0.06</cdr:x>
      <cdr:y>0.6765</cdr:y>
    </cdr:from>
    <cdr:to>
      <cdr:x>0.10825</cdr:x>
      <cdr:y>0.7975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33475" y="4752975"/>
          <a:ext cx="9144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Adoption of 1% Homeless &amp; Spouse Abuse Tax</a:t>
          </a:r>
        </a:p>
      </cdr:txBody>
    </cdr:sp>
  </cdr:relSizeAnchor>
  <cdr:relSizeAnchor xmlns:cdr="http://schemas.openxmlformats.org/drawingml/2006/chartDrawing">
    <cdr:from>
      <cdr:x>0.1975</cdr:x>
      <cdr:y>0.75625</cdr:y>
    </cdr:from>
    <cdr:to>
      <cdr:x>0.229</cdr:x>
      <cdr:y>0.81875</cdr:y>
    </cdr:to>
    <cdr:sp>
      <cdr:nvSpPr>
        <cdr:cNvPr id="3" name="Line 4"/>
        <cdr:cNvSpPr>
          <a:spLocks/>
        </cdr:cNvSpPr>
      </cdr:nvSpPr>
      <cdr:spPr>
        <a:xfrm>
          <a:off x="3752850" y="5314950"/>
          <a:ext cx="600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0.499</cdr:y>
    </cdr:from>
    <cdr:to>
      <cdr:x>0.1395</cdr:x>
      <cdr:y>0.519</cdr:y>
    </cdr:to>
    <cdr:sp>
      <cdr:nvSpPr>
        <cdr:cNvPr id="4" name="Text Box 5"/>
        <cdr:cNvSpPr txBox="1">
          <a:spLocks noChangeArrowheads="1"/>
        </cdr:cNvSpPr>
      </cdr:nvSpPr>
      <cdr:spPr>
        <a:xfrm>
          <a:off x="1428750" y="3505200"/>
          <a:ext cx="12192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Andrew </a:t>
          </a:r>
        </a:p>
      </cdr:txBody>
    </cdr:sp>
  </cdr:relSizeAnchor>
  <cdr:relSizeAnchor xmlns:cdr="http://schemas.openxmlformats.org/drawingml/2006/chartDrawing">
    <cdr:from>
      <cdr:x>0.23525</cdr:x>
      <cdr:y>0.5315</cdr:y>
    </cdr:from>
    <cdr:to>
      <cdr:x>0.253</cdr:x>
      <cdr:y>0.5995</cdr:y>
    </cdr:to>
    <cdr:sp>
      <cdr:nvSpPr>
        <cdr:cNvPr id="5" name="Line 8"/>
        <cdr:cNvSpPr>
          <a:spLocks/>
        </cdr:cNvSpPr>
      </cdr:nvSpPr>
      <cdr:spPr>
        <a:xfrm flipH="1">
          <a:off x="4467225" y="3733800"/>
          <a:ext cx="333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0.2805</cdr:x>
      <cdr:y>0.52925</cdr:y>
    </cdr:from>
    <cdr:to>
      <cdr:x>0.3455</cdr:x>
      <cdr:y>0.5975</cdr:y>
    </cdr:to>
    <cdr:sp>
      <cdr:nvSpPr>
        <cdr:cNvPr id="6" name="Rectangle 11"/>
        <cdr:cNvSpPr>
          <a:spLocks/>
        </cdr:cNvSpPr>
      </cdr:nvSpPr>
      <cdr:spPr>
        <a:xfrm flipV="1">
          <a:off x="5334000" y="3724275"/>
          <a:ext cx="1238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9-11</a:t>
          </a:r>
        </a:p>
      </cdr:txBody>
    </cdr:sp>
  </cdr:relSizeAnchor>
  <cdr:relSizeAnchor xmlns:cdr="http://schemas.openxmlformats.org/drawingml/2006/chartDrawing">
    <cdr:from>
      <cdr:x>0.00125</cdr:x>
      <cdr:y>0.00175</cdr:y>
    </cdr:from>
    <cdr:to>
      <cdr:x>0.03975</cdr:x>
      <cdr:y>0.07725</cdr:y>
    </cdr:to>
    <cdr:sp fLocksText="0">
      <cdr:nvSpPr>
        <cdr:cNvPr id="7" name="Text Box 14"/>
        <cdr:cNvSpPr txBox="1">
          <a:spLocks noChangeArrowheads="1"/>
        </cdr:cNvSpPr>
      </cdr:nvSpPr>
      <cdr:spPr>
        <a:xfrm>
          <a:off x="19050" y="9525"/>
          <a:ext cx="7334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0.00175</cdr:y>
    </cdr:from>
    <cdr:to>
      <cdr:x>0.039</cdr:x>
      <cdr:y>0.07725</cdr:y>
    </cdr:to>
    <cdr:sp fLocksText="0">
      <cdr:nvSpPr>
        <cdr:cNvPr id="8" name="Text Box 8"/>
        <cdr:cNvSpPr txBox="1">
          <a:spLocks noChangeArrowheads="1"/>
        </cdr:cNvSpPr>
      </cdr:nvSpPr>
      <cdr:spPr>
        <a:xfrm>
          <a:off x="0" y="9525"/>
          <a:ext cx="7334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0.45225</cdr:y>
    </cdr:from>
    <cdr:to>
      <cdr:x>0.53475</cdr:x>
      <cdr:y>0.523</cdr:y>
    </cdr:to>
    <cdr:sp>
      <cdr:nvSpPr>
        <cdr:cNvPr id="9" name="Rectangle 11"/>
        <cdr:cNvSpPr>
          <a:spLocks/>
        </cdr:cNvSpPr>
      </cdr:nvSpPr>
      <cdr:spPr>
        <a:xfrm flipH="1" flipV="1">
          <a:off x="8239125" y="3181350"/>
          <a:ext cx="19335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Estate Bust</a:t>
          </a:r>
        </a:p>
      </cdr:txBody>
    </cdr:sp>
  </cdr:relSizeAnchor>
  <cdr:relSizeAnchor xmlns:cdr="http://schemas.openxmlformats.org/drawingml/2006/chartDrawing">
    <cdr:from>
      <cdr:x>0.7705</cdr:x>
      <cdr:y>0.45375</cdr:y>
    </cdr:from>
    <cdr:to>
      <cdr:x>0.8365</cdr:x>
      <cdr:y>0.52175</cdr:y>
    </cdr:to>
    <cdr:sp>
      <cdr:nvSpPr>
        <cdr:cNvPr id="10" name="Rectangle 10"/>
        <cdr:cNvSpPr>
          <a:spLocks/>
        </cdr:cNvSpPr>
      </cdr:nvSpPr>
      <cdr:spPr>
        <a:xfrm flipV="1">
          <a:off x="14649450" y="3190875"/>
          <a:ext cx="1257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Covid-19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923925</xdr:colOff>
      <xdr:row>15</xdr:row>
      <xdr:rowOff>152400</xdr:rowOff>
    </xdr:from>
    <xdr:to>
      <xdr:col>38</xdr:col>
      <xdr:colOff>485775</xdr:colOff>
      <xdr:row>59</xdr:row>
      <xdr:rowOff>66675</xdr:rowOff>
    </xdr:to>
    <xdr:graphicFrame>
      <xdr:nvGraphicFramePr>
        <xdr:cNvPr id="1" name="Chart 1"/>
        <xdr:cNvGraphicFramePr/>
      </xdr:nvGraphicFramePr>
      <xdr:xfrm>
        <a:off x="29965650" y="2943225"/>
        <a:ext cx="190214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39</xdr:row>
      <xdr:rowOff>0</xdr:rowOff>
    </xdr:from>
    <xdr:to>
      <xdr:col>25</xdr:col>
      <xdr:colOff>742950</xdr:colOff>
      <xdr:row>71</xdr:row>
      <xdr:rowOff>38100</xdr:rowOff>
    </xdr:to>
    <xdr:graphicFrame>
      <xdr:nvGraphicFramePr>
        <xdr:cNvPr id="1" name="Chart 87"/>
        <xdr:cNvGraphicFramePr/>
      </xdr:nvGraphicFramePr>
      <xdr:xfrm>
        <a:off x="13125450" y="6457950"/>
        <a:ext cx="83343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0.952</cdr:y>
    </cdr:from>
    <cdr:to>
      <cdr:x>0.90825</cdr:x>
      <cdr:y>0.996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5257800"/>
          <a:ext cx="9086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Convention Development Tax is a 3% bed tax collected in Miami-Dade County, except Bal Harbour and Surfside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Miami-Dade County Finance Department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19</xdr:row>
      <xdr:rowOff>0</xdr:rowOff>
    </xdr:from>
    <xdr:to>
      <xdr:col>10</xdr:col>
      <xdr:colOff>647700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14400" y="3171825"/>
        <a:ext cx="825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314325</xdr:colOff>
      <xdr:row>37</xdr:row>
      <xdr:rowOff>95250</xdr:rowOff>
    </xdr:from>
    <xdr:to>
      <xdr:col>23</xdr:col>
      <xdr:colOff>581025</xdr:colOff>
      <xdr:row>71</xdr:row>
      <xdr:rowOff>114300</xdr:rowOff>
    </xdr:to>
    <xdr:graphicFrame>
      <xdr:nvGraphicFramePr>
        <xdr:cNvPr id="2" name="Chart 115"/>
        <xdr:cNvGraphicFramePr/>
      </xdr:nvGraphicFramePr>
      <xdr:xfrm>
        <a:off x="9639300" y="6219825"/>
        <a:ext cx="1005840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0.9895</cdr:y>
    </cdr:from>
    <cdr:to>
      <cdr:x>0.982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5181600"/>
          <a:ext cx="101346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Professional Sports Franchise Tax is a 1% bed tax collected in Miami-Dade County, except Miami Beach, Bal Harbour and Surfside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Miami-Dade County Finance Department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12</xdr:col>
      <xdr:colOff>95250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828675" y="3019425"/>
        <a:ext cx="8324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35</xdr:row>
      <xdr:rowOff>19050</xdr:rowOff>
    </xdr:from>
    <xdr:to>
      <xdr:col>23</xdr:col>
      <xdr:colOff>571500</xdr:colOff>
      <xdr:row>67</xdr:row>
      <xdr:rowOff>76200</xdr:rowOff>
    </xdr:to>
    <xdr:graphicFrame>
      <xdr:nvGraphicFramePr>
        <xdr:cNvPr id="2" name="Chart 18"/>
        <xdr:cNvGraphicFramePr/>
      </xdr:nvGraphicFramePr>
      <xdr:xfrm>
        <a:off x="7924800" y="5829300"/>
        <a:ext cx="1037272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0.9925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5457825"/>
          <a:ext cx="111537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Tourist Development Surtax is a 2% Food and Beverage tax in Hotels/Motels collected in Miami-Dade County, except Miami Beach, Bal Harbour and Surfside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Miami-Dade County Finance Department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0</xdr:rowOff>
    </xdr:from>
    <xdr:to>
      <xdr:col>10</xdr:col>
      <xdr:colOff>476250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800100" y="3248025"/>
        <a:ext cx="7496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36</xdr:row>
      <xdr:rowOff>28575</xdr:rowOff>
    </xdr:from>
    <xdr:to>
      <xdr:col>23</xdr:col>
      <xdr:colOff>657225</xdr:colOff>
      <xdr:row>70</xdr:row>
      <xdr:rowOff>28575</xdr:rowOff>
    </xdr:to>
    <xdr:graphicFrame>
      <xdr:nvGraphicFramePr>
        <xdr:cNvPr id="2" name="Chart 20"/>
        <xdr:cNvGraphicFramePr/>
      </xdr:nvGraphicFramePr>
      <xdr:xfrm>
        <a:off x="7658100" y="6067425"/>
        <a:ext cx="1117282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0.94775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5838825"/>
          <a:ext cx="11658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Homeless &amp; Spouse Abuse Tax is a 1% tax on Food and Beverage sold off Hotel/Motel premises in Miami-Dade County, except Miami Beach, Bal Harbour and Surfside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December 2001 includes a one-time past due payment of $165,257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Miami-Dade County Finance Department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60"/>
  <sheetViews>
    <sheetView zoomScalePageLayoutView="0" workbookViewId="0" topLeftCell="AA3">
      <selection activeCell="AK11" sqref="AK11"/>
    </sheetView>
  </sheetViews>
  <sheetFormatPr defaultColWidth="9.140625" defaultRowHeight="12.75"/>
  <cols>
    <col min="1" max="1" width="11.140625" style="0" bestFit="1" customWidth="1"/>
    <col min="2" max="2" width="14.57421875" style="3" customWidth="1"/>
    <col min="3" max="3" width="16.7109375" style="3" customWidth="1"/>
    <col min="4" max="4" width="11.28125" style="3" bestFit="1" customWidth="1"/>
    <col min="5" max="5" width="13.57421875" style="3" customWidth="1"/>
    <col min="6" max="9" width="10.28125" style="3" bestFit="1" customWidth="1"/>
    <col min="10" max="10" width="11.7109375" style="3" bestFit="1" customWidth="1"/>
    <col min="11" max="11" width="11.7109375" style="3" customWidth="1"/>
    <col min="12" max="12" width="12.7109375" style="3" customWidth="1"/>
    <col min="13" max="13" width="11.421875" style="3" customWidth="1"/>
    <col min="14" max="14" width="11.7109375" style="0" bestFit="1" customWidth="1"/>
    <col min="15" max="15" width="11.28125" style="0" bestFit="1" customWidth="1"/>
    <col min="16" max="16" width="12.140625" style="0" bestFit="1" customWidth="1"/>
    <col min="17" max="18" width="13.00390625" style="0" customWidth="1"/>
    <col min="19" max="19" width="12.7109375" style="0" bestFit="1" customWidth="1"/>
    <col min="20" max="20" width="12.140625" style="0" bestFit="1" customWidth="1"/>
    <col min="21" max="21" width="14.421875" style="0" bestFit="1" customWidth="1"/>
    <col min="22" max="23" width="14.421875" style="0" customWidth="1"/>
    <col min="24" max="24" width="12.7109375" style="0" bestFit="1" customWidth="1"/>
    <col min="25" max="29" width="12.7109375" style="0" customWidth="1"/>
    <col min="30" max="37" width="15.7109375" style="0" customWidth="1"/>
    <col min="38" max="39" width="20.57421875" style="0" bestFit="1" customWidth="1"/>
    <col min="40" max="40" width="16.421875" style="0" bestFit="1" customWidth="1"/>
  </cols>
  <sheetData>
    <row r="2" ht="18">
      <c r="B2" s="25" t="s">
        <v>25</v>
      </c>
    </row>
    <row r="3" ht="13.5" thickBot="1">
      <c r="P3" s="16"/>
    </row>
    <row r="4" spans="1:38" ht="12.75">
      <c r="A4" s="27" t="s">
        <v>38</v>
      </c>
      <c r="B4" s="28" t="s">
        <v>19</v>
      </c>
      <c r="C4" s="28" t="s">
        <v>20</v>
      </c>
      <c r="D4" s="28" t="s">
        <v>24</v>
      </c>
      <c r="E4" s="28" t="s">
        <v>12</v>
      </c>
      <c r="F4" s="28" t="s">
        <v>13</v>
      </c>
      <c r="G4" s="28" t="s">
        <v>14</v>
      </c>
      <c r="H4" s="28" t="s">
        <v>15</v>
      </c>
      <c r="I4" s="28" t="s">
        <v>16</v>
      </c>
      <c r="J4" s="28" t="s">
        <v>17</v>
      </c>
      <c r="K4" s="28" t="s">
        <v>18</v>
      </c>
      <c r="L4" s="28" t="s">
        <v>30</v>
      </c>
      <c r="M4" s="28" t="s">
        <v>32</v>
      </c>
      <c r="N4" s="28" t="s">
        <v>33</v>
      </c>
      <c r="O4" s="28" t="s">
        <v>35</v>
      </c>
      <c r="P4" s="28" t="s">
        <v>63</v>
      </c>
      <c r="Q4" s="28" t="s">
        <v>64</v>
      </c>
      <c r="R4" s="28" t="s">
        <v>66</v>
      </c>
      <c r="S4" s="28" t="s">
        <v>68</v>
      </c>
      <c r="T4" s="28" t="s">
        <v>70</v>
      </c>
      <c r="U4" s="28" t="s">
        <v>73</v>
      </c>
      <c r="V4" s="28" t="s">
        <v>74</v>
      </c>
      <c r="W4" s="28" t="s">
        <v>76</v>
      </c>
      <c r="X4" s="28" t="s">
        <v>79</v>
      </c>
      <c r="Y4" s="28" t="s">
        <v>82</v>
      </c>
      <c r="Z4" s="28" t="s">
        <v>83</v>
      </c>
      <c r="AA4" s="28" t="s">
        <v>87</v>
      </c>
      <c r="AB4" s="28" t="s">
        <v>88</v>
      </c>
      <c r="AC4" s="28" t="s">
        <v>90</v>
      </c>
      <c r="AD4" s="28" t="s">
        <v>92</v>
      </c>
      <c r="AE4" s="28" t="s">
        <v>95</v>
      </c>
      <c r="AF4" s="28" t="s">
        <v>96</v>
      </c>
      <c r="AG4" s="28" t="s">
        <v>98</v>
      </c>
      <c r="AH4" s="28" t="s">
        <v>100</v>
      </c>
      <c r="AI4" s="28" t="s">
        <v>102</v>
      </c>
      <c r="AJ4" s="28" t="s">
        <v>104</v>
      </c>
      <c r="AK4" s="28" t="s">
        <v>107</v>
      </c>
      <c r="AL4" s="28" t="s">
        <v>36</v>
      </c>
    </row>
    <row r="5" spans="1:38" ht="13.5" thickBot="1">
      <c r="A5" s="29" t="s">
        <v>43</v>
      </c>
      <c r="B5" s="30" t="s">
        <v>46</v>
      </c>
      <c r="C5" s="30" t="s">
        <v>39</v>
      </c>
      <c r="D5" s="31" t="s">
        <v>31</v>
      </c>
      <c r="E5" s="31" t="s">
        <v>31</v>
      </c>
      <c r="F5" s="31" t="s">
        <v>31</v>
      </c>
      <c r="G5" s="31" t="s">
        <v>31</v>
      </c>
      <c r="H5" s="31" t="s">
        <v>31</v>
      </c>
      <c r="I5" s="31" t="s">
        <v>31</v>
      </c>
      <c r="J5" s="31" t="s">
        <v>31</v>
      </c>
      <c r="K5" s="31" t="s">
        <v>31</v>
      </c>
      <c r="L5" s="31" t="s">
        <v>31</v>
      </c>
      <c r="M5" s="31" t="s">
        <v>31</v>
      </c>
      <c r="N5" s="31" t="s">
        <v>31</v>
      </c>
      <c r="O5" s="31" t="s">
        <v>44</v>
      </c>
      <c r="P5" s="31" t="s">
        <v>44</v>
      </c>
      <c r="Q5" s="31" t="s">
        <v>44</v>
      </c>
      <c r="R5" s="31" t="s">
        <v>44</v>
      </c>
      <c r="S5" s="31" t="s">
        <v>44</v>
      </c>
      <c r="T5" s="31" t="s">
        <v>44</v>
      </c>
      <c r="U5" s="31" t="s">
        <v>31</v>
      </c>
      <c r="V5" s="31" t="s">
        <v>31</v>
      </c>
      <c r="W5" s="31" t="s">
        <v>31</v>
      </c>
      <c r="X5" s="31" t="s">
        <v>31</v>
      </c>
      <c r="Y5" s="31" t="s">
        <v>31</v>
      </c>
      <c r="Z5" s="31" t="s">
        <v>31</v>
      </c>
      <c r="AA5" s="31" t="s">
        <v>31</v>
      </c>
      <c r="AB5" s="31" t="s">
        <v>31</v>
      </c>
      <c r="AC5" s="31" t="s">
        <v>31</v>
      </c>
      <c r="AD5" s="31" t="s">
        <v>31</v>
      </c>
      <c r="AE5" s="31" t="s">
        <v>31</v>
      </c>
      <c r="AF5" s="31" t="s">
        <v>31</v>
      </c>
      <c r="AG5" s="31" t="s">
        <v>31</v>
      </c>
      <c r="AH5" s="31" t="s">
        <v>31</v>
      </c>
      <c r="AI5" s="31" t="s">
        <v>31</v>
      </c>
      <c r="AJ5" s="31" t="s">
        <v>31</v>
      </c>
      <c r="AK5" s="31" t="s">
        <v>31</v>
      </c>
      <c r="AL5" s="31" t="s">
        <v>37</v>
      </c>
    </row>
    <row r="6" spans="1:40" ht="12.75">
      <c r="A6" s="39" t="s">
        <v>11</v>
      </c>
      <c r="B6" s="39" t="s">
        <v>0</v>
      </c>
      <c r="C6" s="39" t="s">
        <v>1</v>
      </c>
      <c r="D6" s="5">
        <v>434371.59</v>
      </c>
      <c r="E6" s="4">
        <v>494764.47</v>
      </c>
      <c r="F6" s="4">
        <v>786393.43</v>
      </c>
      <c r="G6" s="4">
        <v>538670.7</v>
      </c>
      <c r="H6" s="5">
        <v>579421.31</v>
      </c>
      <c r="I6" s="4">
        <v>609442.04</v>
      </c>
      <c r="J6" s="7">
        <v>624415.52</v>
      </c>
      <c r="K6" s="7">
        <v>635853.08</v>
      </c>
      <c r="L6" s="6">
        <v>686758</v>
      </c>
      <c r="M6" s="6">
        <v>646387.07</v>
      </c>
      <c r="N6" s="10">
        <v>745948</v>
      </c>
      <c r="O6" s="14">
        <f>+O25</f>
        <v>624392</v>
      </c>
      <c r="P6" s="14">
        <v>609177.48</v>
      </c>
      <c r="Q6" s="20">
        <v>667589</v>
      </c>
      <c r="R6" s="20">
        <v>763431.23</v>
      </c>
      <c r="S6" s="21">
        <v>849222</v>
      </c>
      <c r="T6" s="21">
        <v>860667</v>
      </c>
      <c r="U6" s="21">
        <v>916156</v>
      </c>
      <c r="V6" s="76">
        <v>879745</v>
      </c>
      <c r="W6" s="21">
        <v>788316</v>
      </c>
      <c r="X6" s="21">
        <v>930480.16</v>
      </c>
      <c r="Y6" s="21">
        <v>1049469.91</v>
      </c>
      <c r="Z6" s="21">
        <v>1147591.08</v>
      </c>
      <c r="AA6" s="21">
        <v>1252288.54</v>
      </c>
      <c r="AB6" s="21">
        <v>1334331</v>
      </c>
      <c r="AC6" s="21">
        <v>1468378.16</v>
      </c>
      <c r="AD6" s="21">
        <v>1437771.62</v>
      </c>
      <c r="AE6" s="21">
        <v>1735131.18</v>
      </c>
      <c r="AF6" s="21">
        <v>1838346.15</v>
      </c>
      <c r="AG6" s="21">
        <v>1696154.63</v>
      </c>
      <c r="AH6" s="21">
        <v>898077</v>
      </c>
      <c r="AI6" s="21">
        <v>2066954</v>
      </c>
      <c r="AJ6" s="21">
        <v>2806883.35</v>
      </c>
      <c r="AK6" s="21">
        <v>2641188.56</v>
      </c>
      <c r="AL6" s="13">
        <f aca="true" t="shared" si="0" ref="AL6:AL11">+(AK6/AJ6)-1</f>
        <v>-0.05903159103494626</v>
      </c>
      <c r="AN6" s="118"/>
    </row>
    <row r="7" spans="1:40" ht="12.75">
      <c r="A7" s="39" t="s">
        <v>0</v>
      </c>
      <c r="B7" s="39" t="s">
        <v>1</v>
      </c>
      <c r="C7" s="39" t="s">
        <v>2</v>
      </c>
      <c r="D7" s="5">
        <v>538011.39</v>
      </c>
      <c r="E7" s="4">
        <v>595062.53</v>
      </c>
      <c r="F7" s="4">
        <v>855573.43</v>
      </c>
      <c r="G7" s="4">
        <v>598327.39</v>
      </c>
      <c r="H7" s="5">
        <v>593013.48</v>
      </c>
      <c r="I7" s="4">
        <v>699378.2</v>
      </c>
      <c r="J7" s="7">
        <v>757720.41</v>
      </c>
      <c r="K7" s="7">
        <v>791657.4</v>
      </c>
      <c r="L7" s="6">
        <v>779196.74</v>
      </c>
      <c r="M7" s="6">
        <v>840083</v>
      </c>
      <c r="N7" s="10">
        <v>979017</v>
      </c>
      <c r="O7" s="14">
        <f>+O26</f>
        <v>652200</v>
      </c>
      <c r="P7" s="14">
        <v>794357.71</v>
      </c>
      <c r="Q7" s="20">
        <v>845000</v>
      </c>
      <c r="R7" s="20">
        <v>921977</v>
      </c>
      <c r="S7" s="21">
        <v>922928</v>
      </c>
      <c r="T7" s="21">
        <v>994614</v>
      </c>
      <c r="U7" s="21">
        <v>1150711</v>
      </c>
      <c r="V7" s="76">
        <v>1092662</v>
      </c>
      <c r="W7" s="21">
        <v>968991</v>
      </c>
      <c r="X7" s="21">
        <v>1070639.64</v>
      </c>
      <c r="Y7" s="21">
        <v>1305210.66</v>
      </c>
      <c r="Z7" s="21">
        <v>1665484.01</v>
      </c>
      <c r="AA7" s="21">
        <v>1405177.35</v>
      </c>
      <c r="AB7" s="21">
        <v>1488236.53</v>
      </c>
      <c r="AC7" s="21">
        <v>1760836.83</v>
      </c>
      <c r="AD7" s="21">
        <v>1632013</v>
      </c>
      <c r="AE7" s="21">
        <v>2123879.65</v>
      </c>
      <c r="AF7" s="21">
        <v>2084192.72</v>
      </c>
      <c r="AG7" s="21">
        <v>2210459.96</v>
      </c>
      <c r="AH7" s="21">
        <v>1107769.93</v>
      </c>
      <c r="AI7" s="21">
        <v>2606155.45</v>
      </c>
      <c r="AJ7" s="21">
        <v>3440507.14</v>
      </c>
      <c r="AK7" s="21">
        <v>3410156.29</v>
      </c>
      <c r="AL7" s="13">
        <f t="shared" si="0"/>
        <v>-0.008821620989282408</v>
      </c>
      <c r="AN7" s="118"/>
    </row>
    <row r="8" spans="1:40" ht="12.75">
      <c r="A8" s="39" t="s">
        <v>1</v>
      </c>
      <c r="B8" s="39" t="s">
        <v>2</v>
      </c>
      <c r="C8" s="39" t="s">
        <v>3</v>
      </c>
      <c r="D8" s="5">
        <v>598717.74</v>
      </c>
      <c r="E8" s="4">
        <v>545933.99</v>
      </c>
      <c r="F8" s="4">
        <v>855017.45</v>
      </c>
      <c r="G8" s="4">
        <v>602473.32</v>
      </c>
      <c r="H8" s="5">
        <v>582947.05</v>
      </c>
      <c r="I8" s="4">
        <v>685134.67</v>
      </c>
      <c r="J8" s="7">
        <v>743379.57</v>
      </c>
      <c r="K8" s="7">
        <v>813690.62</v>
      </c>
      <c r="L8" s="6">
        <v>927140.76</v>
      </c>
      <c r="M8" s="6">
        <v>1046457</v>
      </c>
      <c r="N8" s="10">
        <v>934174</v>
      </c>
      <c r="O8" s="14">
        <v>764303</v>
      </c>
      <c r="P8" s="14">
        <v>881403.66</v>
      </c>
      <c r="Q8" s="20">
        <v>1005734</v>
      </c>
      <c r="R8" s="20">
        <v>1147069</v>
      </c>
      <c r="S8" s="21">
        <v>1327428</v>
      </c>
      <c r="T8" s="21">
        <v>1405783</v>
      </c>
      <c r="U8" s="21">
        <v>1430298</v>
      </c>
      <c r="V8" s="76">
        <v>1285653</v>
      </c>
      <c r="W8" s="21">
        <v>1217448</v>
      </c>
      <c r="X8" s="21">
        <v>1266764.45</v>
      </c>
      <c r="Y8" s="21">
        <v>1862711.55</v>
      </c>
      <c r="Z8" s="21">
        <v>1603774</v>
      </c>
      <c r="AA8" s="21">
        <v>1887014.21</v>
      </c>
      <c r="AB8" s="21">
        <v>2118986.01</v>
      </c>
      <c r="AC8" s="21">
        <v>2131024.82</v>
      </c>
      <c r="AD8" s="21">
        <v>2055463.75</v>
      </c>
      <c r="AE8" s="21">
        <v>2486992.43</v>
      </c>
      <c r="AF8" s="21">
        <v>2265028.74</v>
      </c>
      <c r="AG8" s="21">
        <v>2537954.4</v>
      </c>
      <c r="AH8" s="21">
        <v>1204230.21</v>
      </c>
      <c r="AI8" s="21">
        <v>3164376.83</v>
      </c>
      <c r="AJ8" s="21">
        <v>3622669</v>
      </c>
      <c r="AK8" s="21">
        <v>3728528.45</v>
      </c>
      <c r="AL8" s="13">
        <f t="shared" si="0"/>
        <v>0.02922139726262607</v>
      </c>
      <c r="AN8" s="118"/>
    </row>
    <row r="9" spans="1:40" ht="12.75">
      <c r="A9" s="39" t="s">
        <v>2</v>
      </c>
      <c r="B9" s="39" t="s">
        <v>3</v>
      </c>
      <c r="C9" s="39" t="s">
        <v>4</v>
      </c>
      <c r="D9" s="5">
        <v>781510.36</v>
      </c>
      <c r="E9" s="4">
        <v>847977.57</v>
      </c>
      <c r="F9" s="4">
        <v>848178.67</v>
      </c>
      <c r="G9" s="4">
        <v>617856.69</v>
      </c>
      <c r="H9" s="5">
        <v>779942.64</v>
      </c>
      <c r="I9" s="4">
        <v>710789.22</v>
      </c>
      <c r="J9" s="7">
        <v>808277.35</v>
      </c>
      <c r="K9" s="7">
        <v>886933.26</v>
      </c>
      <c r="L9" s="6">
        <v>912544.79</v>
      </c>
      <c r="M9" s="6">
        <v>893838</v>
      </c>
      <c r="N9" s="11">
        <v>1027972</v>
      </c>
      <c r="O9" s="14">
        <v>775257</v>
      </c>
      <c r="P9" s="14">
        <v>908779</v>
      </c>
      <c r="Q9" s="20">
        <v>961572</v>
      </c>
      <c r="R9" s="20">
        <v>1123517</v>
      </c>
      <c r="S9" s="21">
        <v>1401021</v>
      </c>
      <c r="T9" s="21">
        <v>1357857</v>
      </c>
      <c r="U9" s="21">
        <v>1589308</v>
      </c>
      <c r="V9" s="76">
        <v>1413903</v>
      </c>
      <c r="W9" s="21">
        <v>1315639.98</v>
      </c>
      <c r="X9" s="21">
        <v>1675277</v>
      </c>
      <c r="Y9" s="21">
        <v>1616253.18</v>
      </c>
      <c r="Z9" s="21">
        <v>1740591</v>
      </c>
      <c r="AA9" s="21">
        <v>2078126.93</v>
      </c>
      <c r="AB9" s="21">
        <v>2262703</v>
      </c>
      <c r="AC9" s="21">
        <v>2344330.27</v>
      </c>
      <c r="AD9" s="21">
        <v>2217023.68</v>
      </c>
      <c r="AE9" s="21">
        <v>2655353.44</v>
      </c>
      <c r="AF9" s="21">
        <v>2958798.35</v>
      </c>
      <c r="AG9" s="21">
        <v>3297622.36</v>
      </c>
      <c r="AH9" s="21">
        <v>1422119.13</v>
      </c>
      <c r="AI9" s="21">
        <v>4073937.29</v>
      </c>
      <c r="AJ9" s="21">
        <v>4289556.14</v>
      </c>
      <c r="AK9" s="21">
        <v>4674179.73</v>
      </c>
      <c r="AL9" s="13">
        <f t="shared" si="0"/>
        <v>0.08966512558569772</v>
      </c>
      <c r="AN9" s="118"/>
    </row>
    <row r="10" spans="1:40" ht="12.75">
      <c r="A10" s="39" t="s">
        <v>3</v>
      </c>
      <c r="B10" s="39" t="s">
        <v>4</v>
      </c>
      <c r="C10" s="39" t="s">
        <v>5</v>
      </c>
      <c r="D10" s="5">
        <v>814832.29</v>
      </c>
      <c r="E10" s="4">
        <v>892200.43</v>
      </c>
      <c r="F10" s="4">
        <v>998617.76</v>
      </c>
      <c r="G10" s="4">
        <v>829114.76</v>
      </c>
      <c r="H10" s="5">
        <v>995415.36</v>
      </c>
      <c r="I10" s="4">
        <v>960993.48</v>
      </c>
      <c r="J10" s="7">
        <v>1058516.61</v>
      </c>
      <c r="K10" s="7">
        <v>1138710.79</v>
      </c>
      <c r="L10" s="6">
        <v>1169729.45</v>
      </c>
      <c r="M10" s="6">
        <v>1248418</v>
      </c>
      <c r="N10" s="11">
        <v>1327179</v>
      </c>
      <c r="O10" s="14">
        <v>1052380</v>
      </c>
      <c r="P10" s="14">
        <v>1169146.48</v>
      </c>
      <c r="Q10" s="20">
        <v>1225813</v>
      </c>
      <c r="R10" s="20">
        <v>1477345</v>
      </c>
      <c r="S10" s="21">
        <v>1739893.19</v>
      </c>
      <c r="T10" s="21">
        <v>1832121</v>
      </c>
      <c r="U10" s="21">
        <v>2000602</v>
      </c>
      <c r="V10" s="76">
        <v>1569490.18</v>
      </c>
      <c r="W10" s="21">
        <v>1644379.52</v>
      </c>
      <c r="X10" s="21">
        <v>2276868</v>
      </c>
      <c r="Y10" s="21">
        <v>1757477.11</v>
      </c>
      <c r="Z10" s="21">
        <v>2354394</v>
      </c>
      <c r="AA10" s="21">
        <v>2511538.45</v>
      </c>
      <c r="AB10" s="21">
        <v>2766438</v>
      </c>
      <c r="AC10" s="21">
        <v>2830370.92</v>
      </c>
      <c r="AD10" s="21">
        <v>2477799.55</v>
      </c>
      <c r="AE10" s="21">
        <v>3334596</v>
      </c>
      <c r="AF10" s="21">
        <v>3244975.49</v>
      </c>
      <c r="AG10" s="21">
        <v>3853533.46</v>
      </c>
      <c r="AH10" s="21">
        <v>1989378.66</v>
      </c>
      <c r="AI10" s="21">
        <v>3984534.89</v>
      </c>
      <c r="AJ10" s="21">
        <v>4785943</v>
      </c>
      <c r="AK10" s="21">
        <v>5098047.93</v>
      </c>
      <c r="AL10" s="13">
        <f t="shared" si="0"/>
        <v>0.06521283893268248</v>
      </c>
      <c r="AN10" s="118"/>
    </row>
    <row r="11" spans="1:40" ht="12.75">
      <c r="A11" s="39" t="s">
        <v>4</v>
      </c>
      <c r="B11" s="39" t="s">
        <v>5</v>
      </c>
      <c r="C11" s="39" t="s">
        <v>6</v>
      </c>
      <c r="D11" s="5">
        <v>857719.94</v>
      </c>
      <c r="E11" s="4">
        <v>955052.09</v>
      </c>
      <c r="F11" s="4">
        <v>1050559.52</v>
      </c>
      <c r="G11" s="4">
        <v>902502.26</v>
      </c>
      <c r="H11" s="5">
        <v>972095.96</v>
      </c>
      <c r="I11" s="4">
        <v>1114500.49</v>
      </c>
      <c r="J11" s="7">
        <v>1180033.87</v>
      </c>
      <c r="K11" s="7">
        <v>1231849.22</v>
      </c>
      <c r="L11" s="6">
        <v>1376317</v>
      </c>
      <c r="M11" s="6">
        <v>1412493</v>
      </c>
      <c r="N11" s="11">
        <v>1442715</v>
      </c>
      <c r="O11" s="14">
        <v>1289792.41</v>
      </c>
      <c r="P11" s="14">
        <v>1287917.53</v>
      </c>
      <c r="Q11" s="21">
        <v>1455738</v>
      </c>
      <c r="R11" s="21">
        <v>1677258</v>
      </c>
      <c r="S11" s="21">
        <v>1909256</v>
      </c>
      <c r="T11" s="21">
        <v>2273389</v>
      </c>
      <c r="U11" s="21">
        <v>2089646</v>
      </c>
      <c r="V11" s="76">
        <v>1504242</v>
      </c>
      <c r="W11" s="21">
        <v>1972764.76</v>
      </c>
      <c r="X11" s="21">
        <v>2083094.91</v>
      </c>
      <c r="Y11" s="21">
        <v>2330934.05</v>
      </c>
      <c r="Z11" s="21">
        <v>2415057.99</v>
      </c>
      <c r="AA11" s="21">
        <v>2673530.63</v>
      </c>
      <c r="AB11" s="21">
        <v>2899750</v>
      </c>
      <c r="AC11" s="21">
        <v>2907963.04</v>
      </c>
      <c r="AD11" s="21">
        <v>2716418.82</v>
      </c>
      <c r="AE11" s="21">
        <v>3342619.04</v>
      </c>
      <c r="AF11" s="21">
        <f>5522485.648*(0.666666666666667)</f>
        <v>3681657.0986666665</v>
      </c>
      <c r="AG11" s="21">
        <v>3961932.58</v>
      </c>
      <c r="AH11" s="21">
        <v>2301540.33</v>
      </c>
      <c r="AI11" s="21">
        <v>4709420</v>
      </c>
      <c r="AJ11" s="21">
        <v>5104800.89</v>
      </c>
      <c r="AK11" s="21">
        <v>5478191.46</v>
      </c>
      <c r="AL11" s="13">
        <f t="shared" si="0"/>
        <v>0.07314498215424026</v>
      </c>
      <c r="AN11" s="118"/>
    </row>
    <row r="12" spans="1:40" ht="12.75">
      <c r="A12" s="39" t="s">
        <v>5</v>
      </c>
      <c r="B12" s="39" t="s">
        <v>6</v>
      </c>
      <c r="C12" s="39" t="s">
        <v>7</v>
      </c>
      <c r="D12" s="5">
        <v>877381.44</v>
      </c>
      <c r="E12" s="4">
        <v>866574.19</v>
      </c>
      <c r="F12" s="4">
        <v>989759.33</v>
      </c>
      <c r="G12" s="4">
        <v>847915</v>
      </c>
      <c r="H12" s="5">
        <v>901744.75</v>
      </c>
      <c r="I12" s="4">
        <v>982837.03</v>
      </c>
      <c r="J12" s="7">
        <v>1101106.08</v>
      </c>
      <c r="K12" s="7">
        <v>1163631.7</v>
      </c>
      <c r="L12" s="6">
        <v>1186583.01</v>
      </c>
      <c r="M12" s="6">
        <v>1404552</v>
      </c>
      <c r="N12" s="11">
        <v>1407536</v>
      </c>
      <c r="O12" s="14">
        <v>1226661</v>
      </c>
      <c r="P12" s="14">
        <v>1225070.38</v>
      </c>
      <c r="Q12" s="21">
        <v>1475045</v>
      </c>
      <c r="R12" s="21">
        <v>1784450</v>
      </c>
      <c r="S12" s="21">
        <v>2111920.73</v>
      </c>
      <c r="T12" s="21">
        <v>2135672</v>
      </c>
      <c r="U12" s="18">
        <v>2160794</v>
      </c>
      <c r="V12" s="77">
        <v>1598958</v>
      </c>
      <c r="W12" s="18">
        <v>1888916.28</v>
      </c>
      <c r="X12" s="1">
        <v>2152716.79</v>
      </c>
      <c r="Y12" s="1">
        <v>2365935</v>
      </c>
      <c r="Z12" s="1">
        <v>2757468.18</v>
      </c>
      <c r="AA12" s="1">
        <v>2776417.73</v>
      </c>
      <c r="AB12" s="1">
        <v>3083418.06</v>
      </c>
      <c r="AC12" s="1">
        <v>2973604.8</v>
      </c>
      <c r="AD12" s="1">
        <v>2978551.88</v>
      </c>
      <c r="AE12" s="1">
        <v>3738483.05</v>
      </c>
      <c r="AF12" s="1">
        <v>3593032.87</v>
      </c>
      <c r="AG12" s="1">
        <v>1496972.38</v>
      </c>
      <c r="AH12" s="1">
        <v>3201111.08</v>
      </c>
      <c r="AI12" s="1">
        <v>5423928.18</v>
      </c>
      <c r="AJ12" s="1">
        <v>5512604</v>
      </c>
      <c r="AK12" s="1"/>
      <c r="AL12" s="169">
        <f aca="true" t="shared" si="1" ref="AL12:AL17">+(AK12/AJ12)-1</f>
        <v>-1</v>
      </c>
      <c r="AN12" s="118"/>
    </row>
    <row r="13" spans="1:40" ht="12.75">
      <c r="A13" s="39" t="s">
        <v>6</v>
      </c>
      <c r="B13" s="39" t="s">
        <v>7</v>
      </c>
      <c r="C13" s="39" t="s">
        <v>8</v>
      </c>
      <c r="D13" s="5">
        <v>689083.51</v>
      </c>
      <c r="E13" s="4">
        <v>649277.53</v>
      </c>
      <c r="F13" s="4">
        <v>753055.21</v>
      </c>
      <c r="G13" s="4">
        <v>598911.5</v>
      </c>
      <c r="H13" s="5">
        <v>687976.42</v>
      </c>
      <c r="I13" s="4">
        <v>754771.74</v>
      </c>
      <c r="J13" s="7">
        <v>897451.93</v>
      </c>
      <c r="K13" s="7">
        <v>981425.1</v>
      </c>
      <c r="L13" s="6">
        <v>841368.28</v>
      </c>
      <c r="M13" s="6">
        <v>1028421</v>
      </c>
      <c r="N13" s="11">
        <v>1063401</v>
      </c>
      <c r="O13" s="14">
        <v>955394</v>
      </c>
      <c r="P13" s="14">
        <v>944910.61</v>
      </c>
      <c r="Q13" s="21">
        <v>1097167</v>
      </c>
      <c r="R13" s="21">
        <v>1389431.13</v>
      </c>
      <c r="S13" s="21">
        <v>1460391.64</v>
      </c>
      <c r="T13" s="21">
        <v>1639227.35</v>
      </c>
      <c r="U13" s="21">
        <v>1674185</v>
      </c>
      <c r="V13" s="76">
        <v>1249929</v>
      </c>
      <c r="W13" s="21">
        <v>1344538</v>
      </c>
      <c r="X13" s="21">
        <v>1680818</v>
      </c>
      <c r="Y13" s="21">
        <v>1858017.45</v>
      </c>
      <c r="Z13" s="21">
        <v>1833847.77</v>
      </c>
      <c r="AA13" s="21">
        <v>2067549.06</v>
      </c>
      <c r="AB13" s="21">
        <v>2247612.36</v>
      </c>
      <c r="AC13" s="21">
        <v>2197002.52</v>
      </c>
      <c r="AD13" s="21">
        <v>2297780.75</v>
      </c>
      <c r="AE13" s="21">
        <v>2646250.98</v>
      </c>
      <c r="AF13" s="21">
        <v>3034044.63</v>
      </c>
      <c r="AG13" s="21">
        <v>365419.66</v>
      </c>
      <c r="AH13" s="21">
        <v>3120402.63</v>
      </c>
      <c r="AI13" s="21">
        <v>4588664.59</v>
      </c>
      <c r="AJ13" s="21">
        <v>4165137</v>
      </c>
      <c r="AK13" s="21"/>
      <c r="AL13" s="169">
        <f t="shared" si="1"/>
        <v>-1</v>
      </c>
      <c r="AN13" s="118"/>
    </row>
    <row r="14" spans="1:40" ht="12.75">
      <c r="A14" s="39" t="s">
        <v>7</v>
      </c>
      <c r="B14" s="39" t="s">
        <v>8</v>
      </c>
      <c r="C14" s="39" t="s">
        <v>9</v>
      </c>
      <c r="D14" s="5">
        <v>525147.79</v>
      </c>
      <c r="E14" s="4">
        <v>578613.56</v>
      </c>
      <c r="F14" s="4">
        <v>699428.73</v>
      </c>
      <c r="G14" s="4">
        <v>645654.14</v>
      </c>
      <c r="H14" s="5">
        <v>621236.54</v>
      </c>
      <c r="I14" s="4">
        <v>663470.38</v>
      </c>
      <c r="J14" s="7">
        <v>778476.5</v>
      </c>
      <c r="K14" s="7">
        <v>763342.81</v>
      </c>
      <c r="L14" s="6">
        <v>896546.48</v>
      </c>
      <c r="M14" s="6">
        <v>918895</v>
      </c>
      <c r="N14" s="11">
        <v>925094</v>
      </c>
      <c r="O14" s="10">
        <v>834243</v>
      </c>
      <c r="P14" s="11">
        <v>782357</v>
      </c>
      <c r="Q14" s="21">
        <v>914752</v>
      </c>
      <c r="R14" s="21">
        <v>1110751</v>
      </c>
      <c r="S14" s="21">
        <v>1371349</v>
      </c>
      <c r="T14" s="21">
        <v>1496452</v>
      </c>
      <c r="U14" s="21">
        <v>1386293</v>
      </c>
      <c r="V14" s="76">
        <v>1081350</v>
      </c>
      <c r="W14" s="21">
        <v>1229634.59</v>
      </c>
      <c r="X14" s="21">
        <v>1358954.68</v>
      </c>
      <c r="Y14" s="21">
        <v>1510954</v>
      </c>
      <c r="Z14" s="21">
        <v>1625540.91</v>
      </c>
      <c r="AA14" s="21">
        <v>1868731.49</v>
      </c>
      <c r="AB14" s="21">
        <v>1932875.82</v>
      </c>
      <c r="AC14" s="21">
        <v>1927624.11</v>
      </c>
      <c r="AD14" s="21">
        <v>2111008</v>
      </c>
      <c r="AE14" s="21">
        <v>2347511.05</v>
      </c>
      <c r="AF14" s="21">
        <v>2406623.06</v>
      </c>
      <c r="AG14" s="21">
        <v>425120.26</v>
      </c>
      <c r="AH14" s="21">
        <v>3419242.96</v>
      </c>
      <c r="AI14" s="21">
        <v>3961929.03</v>
      </c>
      <c r="AJ14" s="21">
        <v>3659347.24</v>
      </c>
      <c r="AK14" s="21"/>
      <c r="AL14" s="169">
        <f t="shared" si="1"/>
        <v>-1</v>
      </c>
      <c r="AN14" s="118"/>
    </row>
    <row r="15" spans="1:40" ht="12.75">
      <c r="A15" s="39" t="s">
        <v>8</v>
      </c>
      <c r="B15" s="39" t="s">
        <v>9</v>
      </c>
      <c r="C15" s="39" t="s">
        <v>10</v>
      </c>
      <c r="D15" s="5">
        <v>550877.38</v>
      </c>
      <c r="E15" s="4">
        <v>505485.35</v>
      </c>
      <c r="F15" s="4">
        <v>564837.79</v>
      </c>
      <c r="G15" s="4">
        <v>526531.95</v>
      </c>
      <c r="H15" s="5">
        <v>574793.44</v>
      </c>
      <c r="I15" s="4">
        <v>539759.25</v>
      </c>
      <c r="J15" s="7">
        <v>640409.29</v>
      </c>
      <c r="K15" s="7">
        <v>628204.03</v>
      </c>
      <c r="L15" s="6">
        <v>701552.32</v>
      </c>
      <c r="M15" s="6">
        <v>752407</v>
      </c>
      <c r="N15" s="14">
        <v>771735</v>
      </c>
      <c r="O15" s="10">
        <v>661151</v>
      </c>
      <c r="P15" s="14">
        <v>641393</v>
      </c>
      <c r="Q15" s="21">
        <v>751135</v>
      </c>
      <c r="R15" s="21">
        <v>893252</v>
      </c>
      <c r="S15" s="21">
        <v>1001296</v>
      </c>
      <c r="T15" s="21">
        <v>1079816</v>
      </c>
      <c r="U15" s="21">
        <v>1077911</v>
      </c>
      <c r="V15" s="76">
        <v>869920</v>
      </c>
      <c r="W15" s="21">
        <v>1015878.03</v>
      </c>
      <c r="X15" s="21">
        <v>1135209.02</v>
      </c>
      <c r="Y15" s="21">
        <v>1258813.29</v>
      </c>
      <c r="Z15" s="21">
        <v>1395735.4</v>
      </c>
      <c r="AA15" s="21">
        <v>1453073</v>
      </c>
      <c r="AB15" s="21">
        <v>1535066.66</v>
      </c>
      <c r="AC15" s="21">
        <v>1530828.91</v>
      </c>
      <c r="AD15" s="21">
        <v>1728538.88</v>
      </c>
      <c r="AE15" s="21">
        <v>1853751.38</v>
      </c>
      <c r="AF15" s="21">
        <v>2059902.52</v>
      </c>
      <c r="AG15" s="21">
        <v>735465.52</v>
      </c>
      <c r="AH15" s="21">
        <v>3287392.1</v>
      </c>
      <c r="AI15" s="21">
        <v>3014669.4</v>
      </c>
      <c r="AJ15" s="21">
        <v>2998571</v>
      </c>
      <c r="AK15" s="21"/>
      <c r="AL15" s="169">
        <f t="shared" si="1"/>
        <v>-1</v>
      </c>
      <c r="AN15" s="118"/>
    </row>
    <row r="16" spans="1:40" ht="12.75">
      <c r="A16" s="39" t="s">
        <v>9</v>
      </c>
      <c r="B16" s="39" t="s">
        <v>10</v>
      </c>
      <c r="C16" s="39" t="s">
        <v>11</v>
      </c>
      <c r="D16" s="5">
        <v>593588.53</v>
      </c>
      <c r="E16" s="4">
        <v>552689.82</v>
      </c>
      <c r="F16" s="4">
        <v>546109.72</v>
      </c>
      <c r="G16" s="4">
        <v>533819.94</v>
      </c>
      <c r="H16" s="5">
        <v>629001.97</v>
      </c>
      <c r="I16" s="4">
        <v>628304.58</v>
      </c>
      <c r="J16" s="7">
        <v>687696.11</v>
      </c>
      <c r="K16" s="7">
        <v>681342.08</v>
      </c>
      <c r="L16" s="6">
        <v>705060.61</v>
      </c>
      <c r="M16" s="6">
        <v>729697</v>
      </c>
      <c r="N16" s="14">
        <v>798524</v>
      </c>
      <c r="O16" s="14">
        <v>656244</v>
      </c>
      <c r="P16" s="14">
        <v>685543</v>
      </c>
      <c r="Q16" s="21">
        <v>799174</v>
      </c>
      <c r="R16" s="21">
        <v>861622</v>
      </c>
      <c r="S16" s="21">
        <v>1063039.77</v>
      </c>
      <c r="T16" s="21">
        <v>1158077</v>
      </c>
      <c r="U16" s="21">
        <v>1102828</v>
      </c>
      <c r="V16" s="76">
        <v>927067</v>
      </c>
      <c r="W16" s="21">
        <v>1047651</v>
      </c>
      <c r="X16" s="21">
        <v>1228355.55</v>
      </c>
      <c r="Y16" s="21">
        <v>1312037.19</v>
      </c>
      <c r="Z16" s="21">
        <v>1417914.8</v>
      </c>
      <c r="AA16" s="21">
        <v>1469645.29</v>
      </c>
      <c r="AB16" s="21">
        <v>1682621.24</v>
      </c>
      <c r="AC16" s="21">
        <v>1814032.68</v>
      </c>
      <c r="AD16" s="21">
        <v>2023388.82</v>
      </c>
      <c r="AE16" s="21">
        <v>2048807.67</v>
      </c>
      <c r="AF16" s="21">
        <v>2121566.51</v>
      </c>
      <c r="AG16" s="21">
        <v>705160.72</v>
      </c>
      <c r="AH16" s="21">
        <v>3187333.88</v>
      </c>
      <c r="AI16" s="21">
        <v>3181944.08</v>
      </c>
      <c r="AJ16" s="21">
        <v>3086230.31</v>
      </c>
      <c r="AK16" s="21"/>
      <c r="AL16" s="169">
        <f t="shared" si="1"/>
        <v>-1</v>
      </c>
      <c r="AN16" s="118"/>
    </row>
    <row r="17" spans="1:40" ht="13.5" thickBot="1">
      <c r="A17" s="40" t="s">
        <v>10</v>
      </c>
      <c r="B17" s="40" t="s">
        <v>11</v>
      </c>
      <c r="C17" s="40" t="s">
        <v>11</v>
      </c>
      <c r="D17" s="32">
        <v>552228.23</v>
      </c>
      <c r="E17" s="33">
        <v>577273.36</v>
      </c>
      <c r="F17" s="33">
        <v>594197.94</v>
      </c>
      <c r="G17" s="32">
        <v>528800.29</v>
      </c>
      <c r="H17" s="33">
        <v>556124.57</v>
      </c>
      <c r="I17" s="33">
        <v>601173.45</v>
      </c>
      <c r="J17" s="34">
        <v>679405.79</v>
      </c>
      <c r="K17" s="35">
        <v>631989</v>
      </c>
      <c r="L17" s="36">
        <v>696035.82</v>
      </c>
      <c r="M17" s="36">
        <v>757824</v>
      </c>
      <c r="N17" s="37">
        <v>735615</v>
      </c>
      <c r="O17" s="37">
        <v>707543.86</v>
      </c>
      <c r="P17" s="37">
        <v>680725</v>
      </c>
      <c r="Q17" s="38">
        <v>790478</v>
      </c>
      <c r="R17" s="38">
        <v>949764.99</v>
      </c>
      <c r="S17" s="38">
        <v>926196.54</v>
      </c>
      <c r="T17" s="38">
        <v>1136742</v>
      </c>
      <c r="U17" s="38">
        <v>1144754.24</v>
      </c>
      <c r="V17" s="78">
        <v>864660.77</v>
      </c>
      <c r="W17" s="78">
        <v>942862.92</v>
      </c>
      <c r="X17" s="78">
        <v>1158347.22</v>
      </c>
      <c r="Y17" s="78">
        <v>1165585.17</v>
      </c>
      <c r="Z17" s="78">
        <v>1366365.69</v>
      </c>
      <c r="AA17" s="78">
        <v>1515607.7</v>
      </c>
      <c r="AB17" s="78">
        <v>1566655.67</v>
      </c>
      <c r="AC17" s="78">
        <v>1581204.66</v>
      </c>
      <c r="AD17" s="78">
        <v>1709907.64</v>
      </c>
      <c r="AE17" s="76">
        <v>1680481.98</v>
      </c>
      <c r="AF17" s="76">
        <v>1935312.06</v>
      </c>
      <c r="AG17" s="76">
        <v>884689.97</v>
      </c>
      <c r="AH17" s="76">
        <v>2318871.24</v>
      </c>
      <c r="AI17" s="76">
        <v>2859589.78</v>
      </c>
      <c r="AJ17" s="76">
        <v>2831318.17</v>
      </c>
      <c r="AK17" s="76"/>
      <c r="AL17" s="169">
        <f t="shared" si="1"/>
        <v>-1</v>
      </c>
      <c r="AN17" s="118"/>
    </row>
    <row r="18" spans="3:40" ht="13.5" thickTop="1">
      <c r="C18" s="26" t="s">
        <v>23</v>
      </c>
      <c r="D18" s="6">
        <f aca="true" t="shared" si="2" ref="D18:K18">SUM(D6:D17)</f>
        <v>7813470.1899999995</v>
      </c>
      <c r="E18" s="6">
        <f t="shared" si="2"/>
        <v>8060904.89</v>
      </c>
      <c r="F18" s="6">
        <f t="shared" si="2"/>
        <v>9541728.98</v>
      </c>
      <c r="G18" s="6">
        <f t="shared" si="2"/>
        <v>7770577.939999999</v>
      </c>
      <c r="H18" s="6">
        <f t="shared" si="2"/>
        <v>8473713.489999998</v>
      </c>
      <c r="I18" s="6">
        <f t="shared" si="2"/>
        <v>8950554.53</v>
      </c>
      <c r="J18" s="8">
        <f t="shared" si="2"/>
        <v>9956889.029999997</v>
      </c>
      <c r="K18" s="8">
        <f t="shared" si="2"/>
        <v>10348629.09</v>
      </c>
      <c r="L18" s="8">
        <f aca="true" t="shared" si="3" ref="L18:V18">SUM(L6:L17)</f>
        <v>10878833.26</v>
      </c>
      <c r="M18" s="8">
        <f t="shared" si="3"/>
        <v>11679472.07</v>
      </c>
      <c r="N18" s="8">
        <f t="shared" si="3"/>
        <v>12158910</v>
      </c>
      <c r="O18" s="8">
        <f t="shared" si="3"/>
        <v>10199561.27</v>
      </c>
      <c r="P18" s="6">
        <f t="shared" si="3"/>
        <v>10610780.850000001</v>
      </c>
      <c r="Q18" s="6">
        <f t="shared" si="3"/>
        <v>11989197</v>
      </c>
      <c r="R18" s="6">
        <f t="shared" si="3"/>
        <v>14099868.35</v>
      </c>
      <c r="S18" s="6">
        <f t="shared" si="3"/>
        <v>16083941.870000001</v>
      </c>
      <c r="T18" s="6">
        <f t="shared" si="3"/>
        <v>17370417.35</v>
      </c>
      <c r="U18" s="6">
        <f t="shared" si="3"/>
        <v>17723486.24</v>
      </c>
      <c r="V18" s="6">
        <f t="shared" si="3"/>
        <v>14337579.95</v>
      </c>
      <c r="W18" s="6">
        <f aca="true" t="shared" si="4" ref="W18:AE18">SUM(W6:W17)</f>
        <v>15377020.079999998</v>
      </c>
      <c r="X18" s="6">
        <f t="shared" si="4"/>
        <v>18017525.419999998</v>
      </c>
      <c r="Y18" s="6">
        <f t="shared" si="4"/>
        <v>19393398.560000002</v>
      </c>
      <c r="Z18" s="6">
        <f t="shared" si="4"/>
        <v>21323764.83</v>
      </c>
      <c r="AA18" s="6">
        <f t="shared" si="4"/>
        <v>22958700.38</v>
      </c>
      <c r="AB18" s="6">
        <f t="shared" si="4"/>
        <v>24918694.35</v>
      </c>
      <c r="AC18" s="6">
        <f t="shared" si="4"/>
        <v>25467201.72</v>
      </c>
      <c r="AD18" s="6">
        <f t="shared" si="4"/>
        <v>25385666.39</v>
      </c>
      <c r="AE18" s="79">
        <f t="shared" si="4"/>
        <v>29993857.849999998</v>
      </c>
      <c r="AF18" s="79">
        <f aca="true" t="shared" si="5" ref="AF18:AK18">SUM(AF6:AF17)</f>
        <v>31223480.198666666</v>
      </c>
      <c r="AG18" s="79">
        <f t="shared" si="5"/>
        <v>22170485.9</v>
      </c>
      <c r="AH18" s="79">
        <f t="shared" si="5"/>
        <v>27457469.15</v>
      </c>
      <c r="AI18" s="79">
        <f t="shared" si="5"/>
        <v>43636103.519999996</v>
      </c>
      <c r="AJ18" s="79">
        <f t="shared" si="5"/>
        <v>46303567.24</v>
      </c>
      <c r="AK18" s="79">
        <f t="shared" si="5"/>
        <v>25030292.42</v>
      </c>
      <c r="AL18" s="23"/>
      <c r="AM18" s="23"/>
      <c r="AN18" s="45"/>
    </row>
    <row r="19" spans="4:37" ht="12.75">
      <c r="D19" s="41" t="s">
        <v>34</v>
      </c>
      <c r="E19" s="9">
        <f aca="true" t="shared" si="6" ref="E19:S19">+E18/D18-1</f>
        <v>0.03166770896709603</v>
      </c>
      <c r="F19" s="9">
        <f t="shared" si="6"/>
        <v>0.18370444884383197</v>
      </c>
      <c r="G19" s="9">
        <f t="shared" si="6"/>
        <v>-0.18562160418855256</v>
      </c>
      <c r="H19" s="9">
        <f t="shared" si="6"/>
        <v>0.09048690527644321</v>
      </c>
      <c r="I19" s="9">
        <f t="shared" si="6"/>
        <v>0.05627297176883905</v>
      </c>
      <c r="J19" s="9">
        <f t="shared" si="6"/>
        <v>0.11243264276274934</v>
      </c>
      <c r="K19" s="9">
        <f t="shared" si="6"/>
        <v>0.03934362016285342</v>
      </c>
      <c r="L19" s="9">
        <f t="shared" si="6"/>
        <v>0.05123424227392026</v>
      </c>
      <c r="M19" s="9">
        <f t="shared" si="6"/>
        <v>0.07359601814505612</v>
      </c>
      <c r="N19" s="9">
        <f t="shared" si="6"/>
        <v>0.04104962340134266</v>
      </c>
      <c r="O19" s="9">
        <f t="shared" si="6"/>
        <v>-0.16114509688779677</v>
      </c>
      <c r="P19" s="9">
        <f t="shared" si="6"/>
        <v>0.04031737925919643</v>
      </c>
      <c r="Q19" s="9">
        <f t="shared" si="6"/>
        <v>0.12990713591073733</v>
      </c>
      <c r="R19" s="9">
        <f t="shared" si="6"/>
        <v>0.17604776616815943</v>
      </c>
      <c r="S19" s="9">
        <f t="shared" si="6"/>
        <v>0.1407157478885257</v>
      </c>
      <c r="T19" s="9">
        <f aca="true" t="shared" si="7" ref="T19:AE19">+T18/S18-1</f>
        <v>0.07998508639225776</v>
      </c>
      <c r="U19" s="9">
        <f t="shared" si="7"/>
        <v>0.02032587259626184</v>
      </c>
      <c r="V19" s="9">
        <f t="shared" si="7"/>
        <v>-0.1910406476553339</v>
      </c>
      <c r="W19" s="9">
        <f t="shared" si="7"/>
        <v>0.07249759956874713</v>
      </c>
      <c r="X19" s="9">
        <f t="shared" si="7"/>
        <v>0.17171762319764095</v>
      </c>
      <c r="Y19" s="9">
        <f t="shared" si="7"/>
        <v>0.07636304697385055</v>
      </c>
      <c r="Z19" s="9">
        <f t="shared" si="7"/>
        <v>0.09953728656830108</v>
      </c>
      <c r="AA19" s="9">
        <f t="shared" si="7"/>
        <v>0.07667199310413708</v>
      </c>
      <c r="AB19" s="9">
        <f t="shared" si="7"/>
        <v>0.08537042330616473</v>
      </c>
      <c r="AC19" s="9">
        <f t="shared" si="7"/>
        <v>0.02201188241630314</v>
      </c>
      <c r="AD19" s="9">
        <f t="shared" si="7"/>
        <v>-0.0032015818187032252</v>
      </c>
      <c r="AE19" s="9">
        <f t="shared" si="7"/>
        <v>0.18152729927213063</v>
      </c>
      <c r="AF19" s="9">
        <f>+AF18/AE18-1</f>
        <v>0.04099580503501876</v>
      </c>
      <c r="AG19" s="9">
        <f>+AG18/AF18-1</f>
        <v>-0.289941871984317</v>
      </c>
      <c r="AH19" s="9">
        <f>+AH18/AG18-1</f>
        <v>0.23846943516921293</v>
      </c>
      <c r="AI19" s="9">
        <f>+AI18/AH18-1</f>
        <v>0.5892252589492575</v>
      </c>
      <c r="AJ19" s="9">
        <f>+AJ18/AI18-1</f>
        <v>0.06112974131105475</v>
      </c>
      <c r="AK19" s="9">
        <f>+AN45</f>
        <v>0.04074504163586834</v>
      </c>
    </row>
    <row r="20" spans="5:39" ht="12.75">
      <c r="E20" s="66">
        <f aca="true" t="shared" si="8" ref="E20:AJ20">(SUM(E6:E11)/SUM(D6:D11))-1</f>
        <v>0.07597897189418634</v>
      </c>
      <c r="F20" s="66">
        <f t="shared" si="8"/>
        <v>0.24552098130850908</v>
      </c>
      <c r="G20" s="66">
        <f t="shared" si="8"/>
        <v>-0.24199347410094607</v>
      </c>
      <c r="H20" s="66">
        <f t="shared" si="8"/>
        <v>0.10122187210964584</v>
      </c>
      <c r="I20" s="66">
        <f t="shared" si="8"/>
        <v>0.06160613273972815</v>
      </c>
      <c r="J20" s="66">
        <f t="shared" si="8"/>
        <v>0.0820262969746215</v>
      </c>
      <c r="K20" s="66">
        <f t="shared" si="8"/>
        <v>0.06309539394013886</v>
      </c>
      <c r="L20" s="66">
        <f t="shared" si="8"/>
        <v>0.06419567014414729</v>
      </c>
      <c r="M20" s="66">
        <f t="shared" si="8"/>
        <v>0.040328428448991094</v>
      </c>
      <c r="N20" s="66">
        <f t="shared" si="8"/>
        <v>0.060668295381228976</v>
      </c>
      <c r="O20" s="66">
        <f t="shared" si="8"/>
        <v>-0.20112739420211068</v>
      </c>
      <c r="P20" s="66">
        <f t="shared" si="8"/>
        <v>0.09546849148248904</v>
      </c>
      <c r="Q20" s="66">
        <f t="shared" si="8"/>
        <v>0.09037052794672906</v>
      </c>
      <c r="R20" s="66">
        <f t="shared" si="8"/>
        <v>0.15404683089002158</v>
      </c>
      <c r="S20" s="66">
        <f t="shared" si="8"/>
        <v>0.14614116457275395</v>
      </c>
      <c r="T20" s="66">
        <f t="shared" si="8"/>
        <v>0.07051540693062819</v>
      </c>
      <c r="U20" s="66">
        <f t="shared" si="8"/>
        <v>0.05184177627171338</v>
      </c>
      <c r="V20" s="66">
        <f t="shared" si="8"/>
        <v>-0.15594086602393165</v>
      </c>
      <c r="W20" s="66">
        <f t="shared" si="8"/>
        <v>0.02089471328769754</v>
      </c>
      <c r="X20" s="66">
        <f t="shared" si="8"/>
        <v>0.17648788758590372</v>
      </c>
      <c r="Y20" s="66">
        <f t="shared" si="8"/>
        <v>0.06652951087777392</v>
      </c>
      <c r="Z20" s="66">
        <f t="shared" si="8"/>
        <v>0.10127291898115232</v>
      </c>
      <c r="AA20" s="66">
        <f t="shared" si="8"/>
        <v>0.08060700367052576</v>
      </c>
      <c r="AB20" s="66">
        <f t="shared" si="8"/>
        <v>0.09000657031064163</v>
      </c>
      <c r="AC20" s="66">
        <f t="shared" si="8"/>
        <v>0.04447861130366215</v>
      </c>
      <c r="AD20" s="66">
        <f t="shared" si="8"/>
        <v>-0.06742692035165321</v>
      </c>
      <c r="AE20" s="66">
        <f t="shared" si="8"/>
        <v>0.2506348439422328</v>
      </c>
      <c r="AF20" s="66">
        <f t="shared" si="8"/>
        <v>0.02515706246764715</v>
      </c>
      <c r="AG20" s="66">
        <f t="shared" si="8"/>
        <v>0.09236974898230743</v>
      </c>
      <c r="AH20" s="66">
        <f t="shared" si="8"/>
        <v>-0.4917821289141808</v>
      </c>
      <c r="AI20" s="66">
        <f t="shared" si="8"/>
        <v>1.3092135268462286</v>
      </c>
      <c r="AJ20" s="66">
        <f t="shared" si="8"/>
        <v>0.1671884390130245</v>
      </c>
      <c r="AK20" s="66">
        <f>(SUM(AK6:AK11)/SUM(AJ6:AJ11))-1</f>
        <v>0.04074504163586834</v>
      </c>
      <c r="AM20" s="22"/>
    </row>
    <row r="21" ht="12.75">
      <c r="J21" s="4"/>
    </row>
    <row r="22" ht="13.5" thickBot="1">
      <c r="J22" s="4"/>
    </row>
    <row r="23" spans="12:37" ht="13.5" thickTop="1">
      <c r="L23" s="58"/>
      <c r="M23" s="58" t="s">
        <v>45</v>
      </c>
      <c r="N23" s="58" t="s">
        <v>42</v>
      </c>
      <c r="O23" s="58" t="s">
        <v>41</v>
      </c>
      <c r="P23" s="58" t="s">
        <v>62</v>
      </c>
      <c r="Q23" s="58" t="s">
        <v>65</v>
      </c>
      <c r="R23" s="70" t="s">
        <v>67</v>
      </c>
      <c r="S23" s="70" t="s">
        <v>69</v>
      </c>
      <c r="T23" s="58" t="s">
        <v>71</v>
      </c>
      <c r="U23" s="70" t="s">
        <v>72</v>
      </c>
      <c r="V23" s="58" t="s">
        <v>75</v>
      </c>
      <c r="W23" s="114" t="s">
        <v>77</v>
      </c>
      <c r="X23" s="70" t="s">
        <v>78</v>
      </c>
      <c r="Y23" s="70" t="s">
        <v>81</v>
      </c>
      <c r="Z23" s="70" t="s">
        <v>84</v>
      </c>
      <c r="AA23" s="70" t="s">
        <v>86</v>
      </c>
      <c r="AB23" s="127" t="s">
        <v>89</v>
      </c>
      <c r="AC23" s="127" t="s">
        <v>91</v>
      </c>
      <c r="AD23" s="135" t="s">
        <v>93</v>
      </c>
      <c r="AE23" s="127" t="s">
        <v>94</v>
      </c>
      <c r="AF23" s="158" t="s">
        <v>97</v>
      </c>
      <c r="AG23" s="124" t="s">
        <v>99</v>
      </c>
      <c r="AH23" s="125" t="s">
        <v>101</v>
      </c>
      <c r="AI23" s="143" t="s">
        <v>103</v>
      </c>
      <c r="AJ23" s="143" t="s">
        <v>105</v>
      </c>
      <c r="AK23" s="141" t="s">
        <v>106</v>
      </c>
    </row>
    <row r="24" spans="12:37" ht="12.75">
      <c r="L24" s="58"/>
      <c r="M24" s="58" t="s">
        <v>31</v>
      </c>
      <c r="N24" s="58" t="s">
        <v>31</v>
      </c>
      <c r="O24" s="58" t="s">
        <v>31</v>
      </c>
      <c r="P24" s="58" t="s">
        <v>31</v>
      </c>
      <c r="Q24" s="58" t="s">
        <v>31</v>
      </c>
      <c r="R24" s="70" t="s">
        <v>31</v>
      </c>
      <c r="S24" s="70" t="s">
        <v>31</v>
      </c>
      <c r="T24" s="70" t="s">
        <v>31</v>
      </c>
      <c r="U24" s="70" t="s">
        <v>31</v>
      </c>
      <c r="V24" s="58" t="s">
        <v>31</v>
      </c>
      <c r="W24" s="114" t="s">
        <v>31</v>
      </c>
      <c r="X24" s="70" t="s">
        <v>31</v>
      </c>
      <c r="Y24" s="70" t="s">
        <v>31</v>
      </c>
      <c r="Z24" s="70" t="s">
        <v>31</v>
      </c>
      <c r="AA24" s="70" t="s">
        <v>31</v>
      </c>
      <c r="AB24" s="127" t="s">
        <v>31</v>
      </c>
      <c r="AC24" s="127" t="s">
        <v>31</v>
      </c>
      <c r="AD24" s="135" t="s">
        <v>31</v>
      </c>
      <c r="AE24" s="127" t="s">
        <v>31</v>
      </c>
      <c r="AF24" s="127" t="s">
        <v>31</v>
      </c>
      <c r="AG24" s="124" t="s">
        <v>31</v>
      </c>
      <c r="AH24" s="121" t="s">
        <v>31</v>
      </c>
      <c r="AI24" s="73" t="s">
        <v>31</v>
      </c>
      <c r="AJ24" s="73" t="s">
        <v>31</v>
      </c>
      <c r="AK24" s="142" t="s">
        <v>31</v>
      </c>
    </row>
    <row r="25" spans="12:37" ht="12.75">
      <c r="L25" s="63" t="s">
        <v>11</v>
      </c>
      <c r="M25" s="63">
        <v>646387.07</v>
      </c>
      <c r="N25" s="63">
        <v>745948</v>
      </c>
      <c r="O25" s="63">
        <v>624392</v>
      </c>
      <c r="P25" s="63">
        <v>609177.48</v>
      </c>
      <c r="Q25" s="63">
        <f aca="true" t="shared" si="9" ref="Q25:R36">Q6</f>
        <v>667589</v>
      </c>
      <c r="R25" s="72">
        <f t="shared" si="9"/>
        <v>763431.23</v>
      </c>
      <c r="S25" s="72">
        <f aca="true" t="shared" si="10" ref="S25:T36">S6</f>
        <v>849222</v>
      </c>
      <c r="T25" s="72">
        <f t="shared" si="10"/>
        <v>860667</v>
      </c>
      <c r="U25" s="72">
        <f aca="true" t="shared" si="11" ref="U25:W36">U6</f>
        <v>916156</v>
      </c>
      <c r="V25" s="63">
        <f t="shared" si="11"/>
        <v>879745</v>
      </c>
      <c r="W25" s="82">
        <f t="shared" si="11"/>
        <v>788316</v>
      </c>
      <c r="X25" s="72">
        <f aca="true" t="shared" si="12" ref="X25:Y36">X6</f>
        <v>930480.16</v>
      </c>
      <c r="Y25" s="72">
        <f t="shared" si="12"/>
        <v>1049469.91</v>
      </c>
      <c r="Z25" s="72">
        <f aca="true" t="shared" si="13" ref="Z25:AA36">Z6</f>
        <v>1147591.08</v>
      </c>
      <c r="AA25" s="72">
        <f t="shared" si="13"/>
        <v>1252288.54</v>
      </c>
      <c r="AB25" s="128">
        <f aca="true" t="shared" si="14" ref="AB25:AC36">AB6</f>
        <v>1334331</v>
      </c>
      <c r="AC25" s="128">
        <f t="shared" si="14"/>
        <v>1468378.16</v>
      </c>
      <c r="AD25" s="136">
        <f aca="true" t="shared" si="15" ref="AD25:AE36">AD6</f>
        <v>1437771.62</v>
      </c>
      <c r="AE25" s="128">
        <f t="shared" si="15"/>
        <v>1735131.18</v>
      </c>
      <c r="AF25" s="128">
        <f aca="true" t="shared" si="16" ref="AF25:AI36">AF6</f>
        <v>1838346.15</v>
      </c>
      <c r="AG25" s="150">
        <f t="shared" si="16"/>
        <v>1696154.63</v>
      </c>
      <c r="AH25" s="122">
        <f t="shared" si="16"/>
        <v>898077</v>
      </c>
      <c r="AI25" s="119">
        <f t="shared" si="16"/>
        <v>2066954</v>
      </c>
      <c r="AJ25" s="119">
        <f aca="true" t="shared" si="17" ref="AJ25:AK36">AJ6</f>
        <v>2806883.35</v>
      </c>
      <c r="AK25" s="156">
        <f t="shared" si="17"/>
        <v>2641188.56</v>
      </c>
    </row>
    <row r="26" spans="12:37" ht="12.75">
      <c r="L26" s="63" t="s">
        <v>0</v>
      </c>
      <c r="M26" s="63">
        <v>840083</v>
      </c>
      <c r="N26" s="63">
        <v>979017</v>
      </c>
      <c r="O26" s="63">
        <v>652200</v>
      </c>
      <c r="P26" s="63">
        <v>794357.71</v>
      </c>
      <c r="Q26" s="63">
        <f t="shared" si="9"/>
        <v>845000</v>
      </c>
      <c r="R26" s="72">
        <f t="shared" si="9"/>
        <v>921977</v>
      </c>
      <c r="S26" s="72">
        <f t="shared" si="10"/>
        <v>922928</v>
      </c>
      <c r="T26" s="72">
        <f t="shared" si="10"/>
        <v>994614</v>
      </c>
      <c r="U26" s="72">
        <f t="shared" si="11"/>
        <v>1150711</v>
      </c>
      <c r="V26" s="63">
        <f t="shared" si="11"/>
        <v>1092662</v>
      </c>
      <c r="W26" s="82">
        <f t="shared" si="11"/>
        <v>968991</v>
      </c>
      <c r="X26" s="72">
        <f t="shared" si="12"/>
        <v>1070639.64</v>
      </c>
      <c r="Y26" s="72">
        <f t="shared" si="12"/>
        <v>1305210.66</v>
      </c>
      <c r="Z26" s="72">
        <f t="shared" si="13"/>
        <v>1665484.01</v>
      </c>
      <c r="AA26" s="72">
        <f t="shared" si="13"/>
        <v>1405177.35</v>
      </c>
      <c r="AB26" s="128">
        <f t="shared" si="14"/>
        <v>1488236.53</v>
      </c>
      <c r="AC26" s="128">
        <f t="shared" si="14"/>
        <v>1760836.83</v>
      </c>
      <c r="AD26" s="136">
        <f t="shared" si="15"/>
        <v>1632013</v>
      </c>
      <c r="AE26" s="128">
        <f t="shared" si="15"/>
        <v>2123879.65</v>
      </c>
      <c r="AF26" s="128">
        <f t="shared" si="16"/>
        <v>2084192.72</v>
      </c>
      <c r="AG26" s="150">
        <f t="shared" si="16"/>
        <v>2210459.96</v>
      </c>
      <c r="AH26" s="122">
        <f t="shared" si="16"/>
        <v>1107769.93</v>
      </c>
      <c r="AI26" s="119">
        <f t="shared" si="16"/>
        <v>2606155.45</v>
      </c>
      <c r="AJ26" s="119">
        <f t="shared" si="17"/>
        <v>3440507.14</v>
      </c>
      <c r="AK26" s="156">
        <f t="shared" si="17"/>
        <v>3410156.29</v>
      </c>
    </row>
    <row r="27" spans="12:37" ht="12.75">
      <c r="L27" s="63" t="s">
        <v>1</v>
      </c>
      <c r="M27" s="63">
        <v>1046457</v>
      </c>
      <c r="N27" s="63">
        <v>934174</v>
      </c>
      <c r="O27" s="63">
        <v>764303</v>
      </c>
      <c r="P27" s="63">
        <v>881403.66</v>
      </c>
      <c r="Q27" s="63">
        <f t="shared" si="9"/>
        <v>1005734</v>
      </c>
      <c r="R27" s="72">
        <f t="shared" si="9"/>
        <v>1147069</v>
      </c>
      <c r="S27" s="72">
        <f t="shared" si="10"/>
        <v>1327428</v>
      </c>
      <c r="T27" s="72">
        <f t="shared" si="10"/>
        <v>1405783</v>
      </c>
      <c r="U27" s="72">
        <f t="shared" si="11"/>
        <v>1430298</v>
      </c>
      <c r="V27" s="63">
        <f t="shared" si="11"/>
        <v>1285653</v>
      </c>
      <c r="W27" s="82">
        <f t="shared" si="11"/>
        <v>1217448</v>
      </c>
      <c r="X27" s="72">
        <f t="shared" si="12"/>
        <v>1266764.45</v>
      </c>
      <c r="Y27" s="72">
        <f t="shared" si="12"/>
        <v>1862711.55</v>
      </c>
      <c r="Z27" s="72">
        <f t="shared" si="13"/>
        <v>1603774</v>
      </c>
      <c r="AA27" s="72">
        <f t="shared" si="13"/>
        <v>1887014.21</v>
      </c>
      <c r="AB27" s="128">
        <f t="shared" si="14"/>
        <v>2118986.01</v>
      </c>
      <c r="AC27" s="128">
        <f t="shared" si="14"/>
        <v>2131024.82</v>
      </c>
      <c r="AD27" s="136">
        <f t="shared" si="15"/>
        <v>2055463.75</v>
      </c>
      <c r="AE27" s="128">
        <f t="shared" si="15"/>
        <v>2486992.43</v>
      </c>
      <c r="AF27" s="128">
        <f t="shared" si="16"/>
        <v>2265028.74</v>
      </c>
      <c r="AG27" s="150">
        <f t="shared" si="16"/>
        <v>2537954.4</v>
      </c>
      <c r="AH27" s="122">
        <f t="shared" si="16"/>
        <v>1204230.21</v>
      </c>
      <c r="AI27" s="119">
        <f t="shared" si="16"/>
        <v>3164376.83</v>
      </c>
      <c r="AJ27" s="119">
        <f t="shared" si="17"/>
        <v>3622669</v>
      </c>
      <c r="AK27" s="156">
        <f t="shared" si="17"/>
        <v>3728528.45</v>
      </c>
    </row>
    <row r="28" spans="12:37" ht="12.75">
      <c r="L28" s="64" t="s">
        <v>2</v>
      </c>
      <c r="M28" s="64">
        <v>893838</v>
      </c>
      <c r="N28" s="64">
        <v>1027972</v>
      </c>
      <c r="O28" s="64">
        <v>775257</v>
      </c>
      <c r="P28" s="63">
        <v>908779</v>
      </c>
      <c r="Q28" s="63">
        <f t="shared" si="9"/>
        <v>961572</v>
      </c>
      <c r="R28" s="72">
        <f t="shared" si="9"/>
        <v>1123517</v>
      </c>
      <c r="S28" s="72">
        <f t="shared" si="10"/>
        <v>1401021</v>
      </c>
      <c r="T28" s="72">
        <f t="shared" si="10"/>
        <v>1357857</v>
      </c>
      <c r="U28" s="72">
        <f t="shared" si="11"/>
        <v>1589308</v>
      </c>
      <c r="V28" s="63">
        <f t="shared" si="11"/>
        <v>1413903</v>
      </c>
      <c r="W28" s="82">
        <f t="shared" si="11"/>
        <v>1315639.98</v>
      </c>
      <c r="X28" s="72">
        <f>X9</f>
        <v>1675277</v>
      </c>
      <c r="Y28" s="72">
        <f t="shared" si="12"/>
        <v>1616253.18</v>
      </c>
      <c r="Z28" s="72">
        <f t="shared" si="13"/>
        <v>1740591</v>
      </c>
      <c r="AA28" s="72">
        <f t="shared" si="13"/>
        <v>2078126.93</v>
      </c>
      <c r="AB28" s="128">
        <f t="shared" si="14"/>
        <v>2262703</v>
      </c>
      <c r="AC28" s="128">
        <f t="shared" si="14"/>
        <v>2344330.27</v>
      </c>
      <c r="AD28" s="136">
        <f t="shared" si="15"/>
        <v>2217023.68</v>
      </c>
      <c r="AE28" s="128">
        <f t="shared" si="15"/>
        <v>2655353.44</v>
      </c>
      <c r="AF28" s="128">
        <f t="shared" si="16"/>
        <v>2958798.35</v>
      </c>
      <c r="AG28" s="150">
        <f t="shared" si="16"/>
        <v>3297622.36</v>
      </c>
      <c r="AH28" s="122">
        <f t="shared" si="16"/>
        <v>1422119.13</v>
      </c>
      <c r="AI28" s="119">
        <f t="shared" si="16"/>
        <v>4073937.29</v>
      </c>
      <c r="AJ28" s="119">
        <f t="shared" si="17"/>
        <v>4289556.14</v>
      </c>
      <c r="AK28" s="156">
        <f t="shared" si="17"/>
        <v>4674179.73</v>
      </c>
    </row>
    <row r="29" spans="12:37" ht="12.75">
      <c r="L29" s="64" t="s">
        <v>3</v>
      </c>
      <c r="M29" s="64">
        <v>1248418</v>
      </c>
      <c r="N29" s="64">
        <v>1327179</v>
      </c>
      <c r="O29" s="64">
        <v>1052380</v>
      </c>
      <c r="P29" s="63">
        <v>1169146.48</v>
      </c>
      <c r="Q29" s="63">
        <f t="shared" si="9"/>
        <v>1225813</v>
      </c>
      <c r="R29" s="72">
        <f t="shared" si="9"/>
        <v>1477345</v>
      </c>
      <c r="S29" s="72">
        <f t="shared" si="10"/>
        <v>1739893.19</v>
      </c>
      <c r="T29" s="72">
        <f t="shared" si="10"/>
        <v>1832121</v>
      </c>
      <c r="U29" s="72">
        <f t="shared" si="11"/>
        <v>2000602</v>
      </c>
      <c r="V29" s="63">
        <f t="shared" si="11"/>
        <v>1569490.18</v>
      </c>
      <c r="W29" s="82">
        <f t="shared" si="11"/>
        <v>1644379.52</v>
      </c>
      <c r="X29" s="72">
        <f>X10-762707</f>
        <v>1514161</v>
      </c>
      <c r="Y29" s="72">
        <f t="shared" si="12"/>
        <v>1757477.11</v>
      </c>
      <c r="Z29" s="72">
        <f t="shared" si="13"/>
        <v>2354394</v>
      </c>
      <c r="AA29" s="72">
        <f t="shared" si="13"/>
        <v>2511538.45</v>
      </c>
      <c r="AB29" s="128">
        <f t="shared" si="14"/>
        <v>2766438</v>
      </c>
      <c r="AC29" s="128">
        <f t="shared" si="14"/>
        <v>2830370.92</v>
      </c>
      <c r="AD29" s="136">
        <f t="shared" si="15"/>
        <v>2477799.55</v>
      </c>
      <c r="AE29" s="128">
        <f t="shared" si="15"/>
        <v>3334596</v>
      </c>
      <c r="AF29" s="128">
        <f t="shared" si="16"/>
        <v>3244975.49</v>
      </c>
      <c r="AG29" s="150">
        <f t="shared" si="16"/>
        <v>3853533.46</v>
      </c>
      <c r="AH29" s="122">
        <f t="shared" si="16"/>
        <v>1989378.66</v>
      </c>
      <c r="AI29" s="119">
        <f t="shared" si="16"/>
        <v>3984534.89</v>
      </c>
      <c r="AJ29" s="119">
        <f t="shared" si="17"/>
        <v>4785943</v>
      </c>
      <c r="AK29" s="156">
        <f t="shared" si="17"/>
        <v>5098047.93</v>
      </c>
    </row>
    <row r="30" spans="12:37" ht="12.75">
      <c r="L30" s="64" t="s">
        <v>4</v>
      </c>
      <c r="M30" s="64">
        <v>1412493</v>
      </c>
      <c r="N30" s="64">
        <v>1442715</v>
      </c>
      <c r="O30" s="64">
        <v>1289792.41</v>
      </c>
      <c r="P30" s="63">
        <v>1287917.53</v>
      </c>
      <c r="Q30" s="63">
        <f t="shared" si="9"/>
        <v>1455738</v>
      </c>
      <c r="R30" s="72">
        <f t="shared" si="9"/>
        <v>1677258</v>
      </c>
      <c r="S30" s="72">
        <f t="shared" si="10"/>
        <v>1909256</v>
      </c>
      <c r="T30" s="72">
        <f t="shared" si="10"/>
        <v>2273389</v>
      </c>
      <c r="U30" s="72">
        <f t="shared" si="11"/>
        <v>2089646</v>
      </c>
      <c r="V30" s="63">
        <f t="shared" si="11"/>
        <v>1504242</v>
      </c>
      <c r="W30" s="82">
        <f t="shared" si="11"/>
        <v>1972764.76</v>
      </c>
      <c r="X30" s="72">
        <f aca="true" t="shared" si="18" ref="X30:X36">X11</f>
        <v>2083094.91</v>
      </c>
      <c r="Y30" s="72">
        <f t="shared" si="12"/>
        <v>2330934.05</v>
      </c>
      <c r="Z30" s="72">
        <f t="shared" si="13"/>
        <v>2415057.99</v>
      </c>
      <c r="AA30" s="72">
        <f t="shared" si="13"/>
        <v>2673530.63</v>
      </c>
      <c r="AB30" s="128">
        <f t="shared" si="14"/>
        <v>2899750</v>
      </c>
      <c r="AC30" s="128">
        <f t="shared" si="14"/>
        <v>2907963.04</v>
      </c>
      <c r="AD30" s="136">
        <f t="shared" si="15"/>
        <v>2716418.82</v>
      </c>
      <c r="AE30" s="128">
        <f t="shared" si="15"/>
        <v>3342619.04</v>
      </c>
      <c r="AF30" s="128">
        <f t="shared" si="16"/>
        <v>3681657.0986666665</v>
      </c>
      <c r="AG30" s="150">
        <f t="shared" si="16"/>
        <v>3961932.58</v>
      </c>
      <c r="AH30" s="122">
        <f t="shared" si="16"/>
        <v>2301540.33</v>
      </c>
      <c r="AI30" s="119">
        <f t="shared" si="16"/>
        <v>4709420</v>
      </c>
      <c r="AJ30" s="119">
        <f t="shared" si="17"/>
        <v>5104800.89</v>
      </c>
      <c r="AK30" s="156">
        <f t="shared" si="17"/>
        <v>5478191.46</v>
      </c>
    </row>
    <row r="31" spans="12:37" ht="12.75">
      <c r="L31" s="64" t="s">
        <v>5</v>
      </c>
      <c r="M31" s="64">
        <v>1404552</v>
      </c>
      <c r="N31" s="64">
        <v>1407536</v>
      </c>
      <c r="O31" s="64">
        <v>1226661</v>
      </c>
      <c r="P31" s="65">
        <v>1225070.38</v>
      </c>
      <c r="Q31" s="63">
        <f t="shared" si="9"/>
        <v>1475045</v>
      </c>
      <c r="R31" s="72">
        <f t="shared" si="9"/>
        <v>1784450</v>
      </c>
      <c r="S31" s="72">
        <f t="shared" si="10"/>
        <v>2111920.73</v>
      </c>
      <c r="T31" s="72">
        <f t="shared" si="10"/>
        <v>2135672</v>
      </c>
      <c r="U31" s="72">
        <f t="shared" si="11"/>
        <v>2160794</v>
      </c>
      <c r="V31" s="63">
        <f t="shared" si="11"/>
        <v>1598958</v>
      </c>
      <c r="W31" s="82">
        <f t="shared" si="11"/>
        <v>1888916.28</v>
      </c>
      <c r="X31" s="72">
        <f t="shared" si="18"/>
        <v>2152716.79</v>
      </c>
      <c r="Y31" s="72">
        <f t="shared" si="12"/>
        <v>2365935</v>
      </c>
      <c r="Z31" s="72">
        <f t="shared" si="13"/>
        <v>2757468.18</v>
      </c>
      <c r="AA31" s="72">
        <f t="shared" si="13"/>
        <v>2776417.73</v>
      </c>
      <c r="AB31" s="128">
        <f t="shared" si="14"/>
        <v>3083418.06</v>
      </c>
      <c r="AC31" s="128">
        <f t="shared" si="14"/>
        <v>2973604.8</v>
      </c>
      <c r="AD31" s="136">
        <f t="shared" si="15"/>
        <v>2978551.88</v>
      </c>
      <c r="AE31" s="128">
        <f t="shared" si="15"/>
        <v>3738483.05</v>
      </c>
      <c r="AF31" s="128">
        <f t="shared" si="16"/>
        <v>3593032.87</v>
      </c>
      <c r="AG31" s="150">
        <f t="shared" si="16"/>
        <v>1496972.38</v>
      </c>
      <c r="AH31" s="122">
        <f t="shared" si="16"/>
        <v>3201111.08</v>
      </c>
      <c r="AI31" s="119">
        <f t="shared" si="16"/>
        <v>5423928.18</v>
      </c>
      <c r="AJ31" s="119">
        <f t="shared" si="17"/>
        <v>5512604</v>
      </c>
      <c r="AK31" s="156"/>
    </row>
    <row r="32" spans="12:37" ht="12.75">
      <c r="L32" s="64" t="s">
        <v>6</v>
      </c>
      <c r="M32" s="64">
        <v>1028421</v>
      </c>
      <c r="N32" s="64">
        <v>1063401</v>
      </c>
      <c r="O32" s="64">
        <v>955394</v>
      </c>
      <c r="P32" s="63">
        <v>944910.61</v>
      </c>
      <c r="Q32" s="63">
        <f t="shared" si="9"/>
        <v>1097167</v>
      </c>
      <c r="R32" s="72">
        <f t="shared" si="9"/>
        <v>1389431.13</v>
      </c>
      <c r="S32" s="72">
        <f t="shared" si="10"/>
        <v>1460391.64</v>
      </c>
      <c r="T32" s="72">
        <f t="shared" si="10"/>
        <v>1639227.35</v>
      </c>
      <c r="U32" s="72">
        <f t="shared" si="11"/>
        <v>1674185</v>
      </c>
      <c r="V32" s="63">
        <f t="shared" si="11"/>
        <v>1249929</v>
      </c>
      <c r="W32" s="82">
        <f t="shared" si="11"/>
        <v>1344538</v>
      </c>
      <c r="X32" s="72">
        <f t="shared" si="18"/>
        <v>1680818</v>
      </c>
      <c r="Y32" s="72">
        <f t="shared" si="12"/>
        <v>1858017.45</v>
      </c>
      <c r="Z32" s="72">
        <f t="shared" si="13"/>
        <v>1833847.77</v>
      </c>
      <c r="AA32" s="72">
        <f t="shared" si="13"/>
        <v>2067549.06</v>
      </c>
      <c r="AB32" s="128">
        <f t="shared" si="14"/>
        <v>2247612.36</v>
      </c>
      <c r="AC32" s="128">
        <f t="shared" si="14"/>
        <v>2197002.52</v>
      </c>
      <c r="AD32" s="136">
        <f t="shared" si="15"/>
        <v>2297780.75</v>
      </c>
      <c r="AE32" s="128">
        <f t="shared" si="15"/>
        <v>2646250.98</v>
      </c>
      <c r="AF32" s="128">
        <f t="shared" si="16"/>
        <v>3034044.63</v>
      </c>
      <c r="AG32" s="150">
        <f t="shared" si="16"/>
        <v>365419.66</v>
      </c>
      <c r="AH32" s="122">
        <f t="shared" si="16"/>
        <v>3120402.63</v>
      </c>
      <c r="AI32" s="119">
        <f t="shared" si="16"/>
        <v>4588664.59</v>
      </c>
      <c r="AJ32" s="119">
        <f t="shared" si="17"/>
        <v>4165137</v>
      </c>
      <c r="AK32" s="156">
        <f t="shared" si="17"/>
        <v>0</v>
      </c>
    </row>
    <row r="33" spans="12:37" ht="12.75">
      <c r="L33" s="64" t="s">
        <v>7</v>
      </c>
      <c r="M33" s="64">
        <v>918895</v>
      </c>
      <c r="N33" s="64">
        <v>925094</v>
      </c>
      <c r="O33" s="64">
        <v>834243</v>
      </c>
      <c r="P33" s="63">
        <v>782357</v>
      </c>
      <c r="Q33" s="63">
        <f t="shared" si="9"/>
        <v>914752</v>
      </c>
      <c r="R33" s="72">
        <f t="shared" si="9"/>
        <v>1110751</v>
      </c>
      <c r="S33" s="72">
        <f t="shared" si="10"/>
        <v>1371349</v>
      </c>
      <c r="T33" s="72">
        <f t="shared" si="10"/>
        <v>1496452</v>
      </c>
      <c r="U33" s="72">
        <f t="shared" si="11"/>
        <v>1386293</v>
      </c>
      <c r="V33" s="63">
        <f t="shared" si="11"/>
        <v>1081350</v>
      </c>
      <c r="W33" s="82">
        <f t="shared" si="11"/>
        <v>1229634.59</v>
      </c>
      <c r="X33" s="72">
        <f t="shared" si="18"/>
        <v>1358954.68</v>
      </c>
      <c r="Y33" s="72">
        <f t="shared" si="12"/>
        <v>1510954</v>
      </c>
      <c r="Z33" s="72">
        <f t="shared" si="13"/>
        <v>1625540.91</v>
      </c>
      <c r="AA33" s="72">
        <f t="shared" si="13"/>
        <v>1868731.49</v>
      </c>
      <c r="AB33" s="128">
        <f t="shared" si="14"/>
        <v>1932875.82</v>
      </c>
      <c r="AC33" s="128">
        <f t="shared" si="14"/>
        <v>1927624.11</v>
      </c>
      <c r="AD33" s="136">
        <f t="shared" si="15"/>
        <v>2111008</v>
      </c>
      <c r="AE33" s="128">
        <f t="shared" si="15"/>
        <v>2347511.05</v>
      </c>
      <c r="AF33" s="128">
        <f t="shared" si="16"/>
        <v>2406623.06</v>
      </c>
      <c r="AG33" s="150">
        <f t="shared" si="16"/>
        <v>425120.26</v>
      </c>
      <c r="AH33" s="122">
        <f t="shared" si="16"/>
        <v>3419242.96</v>
      </c>
      <c r="AI33" s="119">
        <f t="shared" si="16"/>
        <v>3961929.03</v>
      </c>
      <c r="AJ33" s="119">
        <f t="shared" si="17"/>
        <v>3659347.24</v>
      </c>
      <c r="AK33" s="156">
        <f t="shared" si="17"/>
        <v>0</v>
      </c>
    </row>
    <row r="34" spans="12:37" ht="12.75">
      <c r="L34" s="65" t="s">
        <v>8</v>
      </c>
      <c r="M34" s="65">
        <v>752407</v>
      </c>
      <c r="N34" s="65">
        <v>771735</v>
      </c>
      <c r="O34" s="65">
        <v>661151</v>
      </c>
      <c r="P34" s="63">
        <v>641393</v>
      </c>
      <c r="Q34" s="63">
        <f t="shared" si="9"/>
        <v>751135</v>
      </c>
      <c r="R34" s="72">
        <f t="shared" si="9"/>
        <v>893252</v>
      </c>
      <c r="S34" s="72">
        <f t="shared" si="10"/>
        <v>1001296</v>
      </c>
      <c r="T34" s="72">
        <f t="shared" si="10"/>
        <v>1079816</v>
      </c>
      <c r="U34" s="72">
        <f t="shared" si="11"/>
        <v>1077911</v>
      </c>
      <c r="V34" s="63">
        <f t="shared" si="11"/>
        <v>869920</v>
      </c>
      <c r="W34" s="82">
        <f t="shared" si="11"/>
        <v>1015878.03</v>
      </c>
      <c r="X34" s="72">
        <f t="shared" si="18"/>
        <v>1135209.02</v>
      </c>
      <c r="Y34" s="72">
        <f t="shared" si="12"/>
        <v>1258813.29</v>
      </c>
      <c r="Z34" s="72">
        <f t="shared" si="13"/>
        <v>1395735.4</v>
      </c>
      <c r="AA34" s="72">
        <f t="shared" si="13"/>
        <v>1453073</v>
      </c>
      <c r="AB34" s="128">
        <f t="shared" si="14"/>
        <v>1535066.66</v>
      </c>
      <c r="AC34" s="128">
        <f t="shared" si="14"/>
        <v>1530828.91</v>
      </c>
      <c r="AD34" s="136">
        <f t="shared" si="15"/>
        <v>1728538.88</v>
      </c>
      <c r="AE34" s="128">
        <f t="shared" si="15"/>
        <v>1853751.38</v>
      </c>
      <c r="AF34" s="128">
        <f t="shared" si="16"/>
        <v>2059902.52</v>
      </c>
      <c r="AG34" s="150">
        <f t="shared" si="16"/>
        <v>735465.52</v>
      </c>
      <c r="AH34" s="122">
        <f t="shared" si="16"/>
        <v>3287392.1</v>
      </c>
      <c r="AI34" s="119">
        <f t="shared" si="16"/>
        <v>3014669.4</v>
      </c>
      <c r="AJ34" s="119">
        <f t="shared" si="17"/>
        <v>2998571</v>
      </c>
      <c r="AK34" s="156">
        <f t="shared" si="17"/>
        <v>0</v>
      </c>
    </row>
    <row r="35" spans="12:37" ht="12.75">
      <c r="L35" s="65" t="s">
        <v>9</v>
      </c>
      <c r="M35" s="65">
        <v>729697</v>
      </c>
      <c r="N35" s="65">
        <v>798524</v>
      </c>
      <c r="O35" s="65">
        <v>656244</v>
      </c>
      <c r="P35" s="65">
        <v>685543</v>
      </c>
      <c r="Q35" s="63">
        <f t="shared" si="9"/>
        <v>799174</v>
      </c>
      <c r="R35" s="72">
        <f t="shared" si="9"/>
        <v>861622</v>
      </c>
      <c r="S35" s="72">
        <f t="shared" si="10"/>
        <v>1063039.77</v>
      </c>
      <c r="T35" s="72">
        <f t="shared" si="10"/>
        <v>1158077</v>
      </c>
      <c r="U35" s="72">
        <f t="shared" si="11"/>
        <v>1102828</v>
      </c>
      <c r="V35" s="63">
        <f t="shared" si="11"/>
        <v>927067</v>
      </c>
      <c r="W35" s="82">
        <f>W16</f>
        <v>1047651</v>
      </c>
      <c r="X35" s="72">
        <f t="shared" si="18"/>
        <v>1228355.55</v>
      </c>
      <c r="Y35" s="72">
        <f t="shared" si="12"/>
        <v>1312037.19</v>
      </c>
      <c r="Z35" s="72">
        <f t="shared" si="13"/>
        <v>1417914.8</v>
      </c>
      <c r="AA35" s="72">
        <f t="shared" si="13"/>
        <v>1469645.29</v>
      </c>
      <c r="AB35" s="128">
        <f t="shared" si="14"/>
        <v>1682621.24</v>
      </c>
      <c r="AC35" s="128">
        <f t="shared" si="14"/>
        <v>1814032.68</v>
      </c>
      <c r="AD35" s="136">
        <f t="shared" si="15"/>
        <v>2023388.82</v>
      </c>
      <c r="AE35" s="128">
        <f t="shared" si="15"/>
        <v>2048807.67</v>
      </c>
      <c r="AF35" s="128">
        <f t="shared" si="16"/>
        <v>2121566.51</v>
      </c>
      <c r="AG35" s="150">
        <f t="shared" si="16"/>
        <v>705160.72</v>
      </c>
      <c r="AH35" s="122">
        <f t="shared" si="16"/>
        <v>3187333.88</v>
      </c>
      <c r="AI35" s="119">
        <f t="shared" si="16"/>
        <v>3181944.08</v>
      </c>
      <c r="AJ35" s="119">
        <f t="shared" si="17"/>
        <v>3086230.31</v>
      </c>
      <c r="AK35" s="156">
        <f t="shared" si="17"/>
        <v>0</v>
      </c>
    </row>
    <row r="36" spans="12:37" ht="12.75">
      <c r="L36" s="65" t="s">
        <v>10</v>
      </c>
      <c r="M36" s="65">
        <v>757824</v>
      </c>
      <c r="N36" s="65">
        <v>735615</v>
      </c>
      <c r="O36" s="65">
        <v>707543.86</v>
      </c>
      <c r="P36" s="65">
        <v>680725</v>
      </c>
      <c r="Q36" s="63">
        <f t="shared" si="9"/>
        <v>790478</v>
      </c>
      <c r="R36" s="72">
        <f t="shared" si="9"/>
        <v>949764.99</v>
      </c>
      <c r="S36" s="72">
        <f t="shared" si="10"/>
        <v>926196.54</v>
      </c>
      <c r="T36" s="72">
        <f t="shared" si="10"/>
        <v>1136742</v>
      </c>
      <c r="U36" s="72">
        <f t="shared" si="11"/>
        <v>1144754.24</v>
      </c>
      <c r="V36" s="63">
        <f t="shared" si="11"/>
        <v>864660.77</v>
      </c>
      <c r="W36" s="82">
        <f>W17</f>
        <v>942862.92</v>
      </c>
      <c r="X36" s="72">
        <f t="shared" si="18"/>
        <v>1158347.22</v>
      </c>
      <c r="Y36" s="72">
        <f t="shared" si="12"/>
        <v>1165585.17</v>
      </c>
      <c r="Z36" s="72">
        <f t="shared" si="13"/>
        <v>1366365.69</v>
      </c>
      <c r="AA36" s="72">
        <f t="shared" si="13"/>
        <v>1515607.7</v>
      </c>
      <c r="AB36" s="128">
        <f t="shared" si="14"/>
        <v>1566655.67</v>
      </c>
      <c r="AC36" s="128">
        <f t="shared" si="14"/>
        <v>1581204.66</v>
      </c>
      <c r="AD36" s="136">
        <f t="shared" si="15"/>
        <v>1709907.64</v>
      </c>
      <c r="AE36" s="128">
        <f t="shared" si="15"/>
        <v>1680481.98</v>
      </c>
      <c r="AF36" s="128">
        <f t="shared" si="16"/>
        <v>1935312.06</v>
      </c>
      <c r="AG36" s="150">
        <f t="shared" si="16"/>
        <v>884689.97</v>
      </c>
      <c r="AH36" s="122">
        <f t="shared" si="16"/>
        <v>2318871.24</v>
      </c>
      <c r="AI36" s="119">
        <f t="shared" si="16"/>
        <v>2859589.78</v>
      </c>
      <c r="AJ36" s="119">
        <f t="shared" si="17"/>
        <v>2831318.17</v>
      </c>
      <c r="AK36" s="156">
        <f t="shared" si="17"/>
        <v>0</v>
      </c>
    </row>
    <row r="37" spans="13:37" ht="13.5" thickBot="1">
      <c r="M37" s="10">
        <f aca="true" t="shared" si="19" ref="M37:AE37">SUM(M25:M36)</f>
        <v>11679472.07</v>
      </c>
      <c r="N37" s="10">
        <f t="shared" si="19"/>
        <v>12158910</v>
      </c>
      <c r="O37" s="10">
        <f t="shared" si="19"/>
        <v>10199561.27</v>
      </c>
      <c r="P37" s="10">
        <f t="shared" si="19"/>
        <v>10610780.850000001</v>
      </c>
      <c r="Q37" s="10">
        <f t="shared" si="19"/>
        <v>11989197</v>
      </c>
      <c r="R37" s="10">
        <f t="shared" si="19"/>
        <v>14099868.35</v>
      </c>
      <c r="S37" s="82">
        <f t="shared" si="19"/>
        <v>16083941.870000001</v>
      </c>
      <c r="T37" s="109">
        <f t="shared" si="19"/>
        <v>17370417.35</v>
      </c>
      <c r="U37" s="72">
        <f t="shared" si="19"/>
        <v>17723486.24</v>
      </c>
      <c r="V37" s="113">
        <f t="shared" si="19"/>
        <v>14337579.95</v>
      </c>
      <c r="W37" s="72">
        <f t="shared" si="19"/>
        <v>15377020.079999998</v>
      </c>
      <c r="X37" s="72">
        <f t="shared" si="19"/>
        <v>17254818.419999998</v>
      </c>
      <c r="Y37" s="109">
        <f t="shared" si="19"/>
        <v>19393398.560000002</v>
      </c>
      <c r="Z37" s="109">
        <f t="shared" si="19"/>
        <v>21323764.83</v>
      </c>
      <c r="AA37" s="109">
        <f t="shared" si="19"/>
        <v>22958700.38</v>
      </c>
      <c r="AB37" s="128">
        <f t="shared" si="19"/>
        <v>24918694.35</v>
      </c>
      <c r="AC37" s="109">
        <f t="shared" si="19"/>
        <v>25467201.72</v>
      </c>
      <c r="AD37" s="113">
        <f t="shared" si="19"/>
        <v>25385666.39</v>
      </c>
      <c r="AE37" s="109">
        <f t="shared" si="19"/>
        <v>29993857.849999998</v>
      </c>
      <c r="AF37" s="109">
        <f aca="true" t="shared" si="20" ref="AF37:AK37">SUM(AF25:AF36)</f>
        <v>31223480.198666666</v>
      </c>
      <c r="AG37" s="149">
        <f t="shared" si="20"/>
        <v>22170485.9</v>
      </c>
      <c r="AH37" s="123">
        <f t="shared" si="20"/>
        <v>27457469.15</v>
      </c>
      <c r="AI37" s="120">
        <f t="shared" si="20"/>
        <v>43636103.519999996</v>
      </c>
      <c r="AJ37" s="120">
        <f t="shared" si="20"/>
        <v>46303567.24</v>
      </c>
      <c r="AK37" s="157">
        <f t="shared" si="20"/>
        <v>25030292.42</v>
      </c>
    </row>
    <row r="38" ht="13.5" thickTop="1">
      <c r="E38" s="10"/>
    </row>
    <row r="45" spans="26:40" ht="12.75">
      <c r="Z45" s="3"/>
      <c r="AL45" s="67">
        <f>SUM(AJ6:AJ11)</f>
        <v>24050359.52</v>
      </c>
      <c r="AM45" s="67">
        <f>SUM(AK6:AK17)</f>
        <v>25030292.42</v>
      </c>
      <c r="AN45" s="68">
        <f>(AM45/AL45)-1</f>
        <v>0.04074504163586834</v>
      </c>
    </row>
    <row r="46" ht="12.75">
      <c r="AL46" s="1"/>
    </row>
    <row r="47" ht="12.75">
      <c r="AL47" s="1"/>
    </row>
    <row r="48" spans="5:38" ht="12.75">
      <c r="E48" s="15"/>
      <c r="F48" s="15"/>
      <c r="G48" s="15"/>
      <c r="H48" s="15"/>
      <c r="I48" s="15"/>
      <c r="AL48" s="1"/>
    </row>
    <row r="49" spans="5:26" ht="12.75">
      <c r="E49" s="15"/>
      <c r="F49" s="15"/>
      <c r="G49" s="15"/>
      <c r="H49" s="15"/>
      <c r="I49" s="15"/>
      <c r="Z49" s="3"/>
    </row>
    <row r="50" spans="5:9" ht="12.75">
      <c r="E50" s="15"/>
      <c r="F50" s="15"/>
      <c r="G50" s="15"/>
      <c r="H50" s="15"/>
      <c r="I50" s="15"/>
    </row>
    <row r="51" spans="5:26" ht="12.75">
      <c r="E51" s="15"/>
      <c r="F51" s="15"/>
      <c r="G51" s="15"/>
      <c r="H51" s="15"/>
      <c r="I51" s="15"/>
      <c r="Z51" s="3"/>
    </row>
    <row r="52" spans="5:26" ht="12.75">
      <c r="E52" s="15"/>
      <c r="F52" s="15"/>
      <c r="G52" s="15"/>
      <c r="H52" s="15"/>
      <c r="I52" s="15"/>
      <c r="Z52" s="3"/>
    </row>
    <row r="53" spans="5:26" ht="12.75">
      <c r="E53" s="15"/>
      <c r="F53" s="15"/>
      <c r="G53" s="15"/>
      <c r="H53" s="15"/>
      <c r="I53" s="15"/>
      <c r="Z53" s="3"/>
    </row>
    <row r="54" spans="5:26" ht="12.75">
      <c r="E54" s="15"/>
      <c r="F54" s="15"/>
      <c r="G54" s="15"/>
      <c r="H54" s="15"/>
      <c r="I54" s="15"/>
      <c r="Z54" s="3"/>
    </row>
    <row r="55" spans="5:9" ht="12.75">
      <c r="E55" s="15"/>
      <c r="F55" s="15"/>
      <c r="G55" s="15"/>
      <c r="H55" s="15"/>
      <c r="I55" s="15"/>
    </row>
    <row r="56" spans="5:9" ht="12.75">
      <c r="E56" s="15"/>
      <c r="F56" s="15"/>
      <c r="G56" s="15"/>
      <c r="H56" s="15"/>
      <c r="I56" s="15"/>
    </row>
    <row r="57" spans="5:9" ht="12.75">
      <c r="E57" s="15"/>
      <c r="F57" s="15"/>
      <c r="G57" s="15"/>
      <c r="H57" s="15"/>
      <c r="I57" s="15"/>
    </row>
    <row r="58" spans="5:9" ht="12.75">
      <c r="E58" s="15"/>
      <c r="F58" s="15"/>
      <c r="G58" s="15"/>
      <c r="H58" s="15"/>
      <c r="I58" s="15"/>
    </row>
    <row r="59" spans="5:9" ht="12.75">
      <c r="E59" s="15"/>
      <c r="F59" s="15"/>
      <c r="G59" s="15"/>
      <c r="H59" s="15"/>
      <c r="I59" s="15"/>
    </row>
    <row r="60" spans="5:9" ht="12.75">
      <c r="E60" s="15"/>
      <c r="F60" s="15"/>
      <c r="G60" s="15"/>
      <c r="H60" s="15"/>
      <c r="I60" s="15"/>
    </row>
  </sheetData>
  <sheetProtection/>
  <printOptions/>
  <pageMargins left="0.25" right="0.25" top="0.5" bottom="0.5" header="0.5" footer="0.5"/>
  <pageSetup fitToHeight="2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5"/>
  <sheetViews>
    <sheetView zoomScalePageLayoutView="0" workbookViewId="0" topLeftCell="W3">
      <selection activeCell="AK11" sqref="AK11"/>
    </sheetView>
  </sheetViews>
  <sheetFormatPr defaultColWidth="9.140625" defaultRowHeight="12.75"/>
  <cols>
    <col min="1" max="1" width="11.140625" style="0" bestFit="1" customWidth="1"/>
    <col min="2" max="2" width="16.421875" style="3" customWidth="1"/>
    <col min="3" max="3" width="12.7109375" style="3" customWidth="1"/>
    <col min="4" max="4" width="11.28125" style="3" bestFit="1" customWidth="1"/>
    <col min="5" max="5" width="12.8515625" style="3" bestFit="1" customWidth="1"/>
    <col min="6" max="6" width="13.8515625" style="3" bestFit="1" customWidth="1"/>
    <col min="7" max="7" width="12.57421875" style="3" customWidth="1"/>
    <col min="8" max="8" width="12.7109375" style="3" customWidth="1"/>
    <col min="9" max="9" width="11.28125" style="3" bestFit="1" customWidth="1"/>
    <col min="10" max="10" width="13.00390625" style="3" customWidth="1"/>
    <col min="11" max="12" width="12.00390625" style="3" customWidth="1"/>
    <col min="13" max="13" width="12.28125" style="3" customWidth="1"/>
    <col min="14" max="14" width="11.28125" style="3" bestFit="1" customWidth="1"/>
    <col min="15" max="15" width="11.57421875" style="0" customWidth="1"/>
    <col min="16" max="16" width="11.28125" style="0" bestFit="1" customWidth="1"/>
    <col min="17" max="18" width="12.421875" style="0" customWidth="1"/>
    <col min="19" max="21" width="12.7109375" style="0" bestFit="1" customWidth="1"/>
    <col min="22" max="23" width="12.7109375" style="0" customWidth="1"/>
    <col min="24" max="24" width="12.7109375" style="0" bestFit="1" customWidth="1"/>
    <col min="25" max="37" width="14.00390625" style="0" customWidth="1"/>
    <col min="38" max="38" width="10.00390625" style="0" bestFit="1" customWidth="1"/>
    <col min="39" max="39" width="11.140625" style="0" bestFit="1" customWidth="1"/>
    <col min="40" max="40" width="19.421875" style="0" customWidth="1"/>
  </cols>
  <sheetData>
    <row r="2" ht="18">
      <c r="B2" s="25" t="s">
        <v>26</v>
      </c>
    </row>
    <row r="3" spans="4:38" ht="13.5" thickBot="1">
      <c r="D3" s="3">
        <v>1991</v>
      </c>
      <c r="E3" s="3">
        <v>1992</v>
      </c>
      <c r="F3" s="3">
        <v>1993</v>
      </c>
      <c r="G3" s="3">
        <v>1994</v>
      </c>
      <c r="H3" s="3">
        <v>1995</v>
      </c>
      <c r="I3" s="3">
        <v>1996</v>
      </c>
      <c r="J3" s="3">
        <v>1997</v>
      </c>
      <c r="K3" s="3">
        <v>1998</v>
      </c>
      <c r="L3" s="3">
        <v>1999</v>
      </c>
      <c r="M3" s="3">
        <v>2000</v>
      </c>
      <c r="N3" s="3">
        <v>2001</v>
      </c>
      <c r="O3" s="3">
        <v>2002</v>
      </c>
      <c r="P3" s="3">
        <v>2003</v>
      </c>
      <c r="Q3" s="3">
        <v>2004</v>
      </c>
      <c r="R3" s="3">
        <v>2005</v>
      </c>
      <c r="S3" s="3">
        <v>2006</v>
      </c>
      <c r="T3" s="3">
        <v>2007</v>
      </c>
      <c r="U3" s="3">
        <v>2008</v>
      </c>
      <c r="V3" s="3">
        <v>2009</v>
      </c>
      <c r="W3" s="3">
        <v>2010</v>
      </c>
      <c r="X3" s="3">
        <v>2011</v>
      </c>
      <c r="Y3" s="3">
        <v>2012</v>
      </c>
      <c r="Z3" s="3">
        <v>2013</v>
      </c>
      <c r="AA3" s="3">
        <v>2014</v>
      </c>
      <c r="AB3" s="3">
        <v>2015</v>
      </c>
      <c r="AC3" s="3">
        <v>2016</v>
      </c>
      <c r="AD3" s="3">
        <v>2017</v>
      </c>
      <c r="AE3" s="3">
        <v>2018</v>
      </c>
      <c r="AF3" s="3">
        <v>2019</v>
      </c>
      <c r="AG3" s="3">
        <v>2020</v>
      </c>
      <c r="AH3" s="3">
        <v>2021</v>
      </c>
      <c r="AI3" s="3">
        <v>2022</v>
      </c>
      <c r="AJ3" s="3">
        <v>2023</v>
      </c>
      <c r="AK3" s="3">
        <v>2024</v>
      </c>
      <c r="AL3" s="3"/>
    </row>
    <row r="4" spans="1:38" ht="12.75">
      <c r="A4" s="28" t="s">
        <v>38</v>
      </c>
      <c r="B4" s="28" t="s">
        <v>19</v>
      </c>
      <c r="C4" s="28" t="s">
        <v>20</v>
      </c>
      <c r="D4" s="28" t="s">
        <v>24</v>
      </c>
      <c r="E4" s="28" t="s">
        <v>12</v>
      </c>
      <c r="F4" s="28" t="s">
        <v>13</v>
      </c>
      <c r="G4" s="28" t="s">
        <v>14</v>
      </c>
      <c r="H4" s="28" t="s">
        <v>15</v>
      </c>
      <c r="I4" s="28" t="s">
        <v>16</v>
      </c>
      <c r="J4" s="28" t="s">
        <v>17</v>
      </c>
      <c r="K4" s="28" t="s">
        <v>18</v>
      </c>
      <c r="L4" s="28" t="s">
        <v>30</v>
      </c>
      <c r="M4" s="28" t="s">
        <v>32</v>
      </c>
      <c r="N4" s="28" t="s">
        <v>33</v>
      </c>
      <c r="O4" s="28" t="s">
        <v>35</v>
      </c>
      <c r="P4" s="28" t="s">
        <v>63</v>
      </c>
      <c r="Q4" s="28" t="s">
        <v>64</v>
      </c>
      <c r="R4" s="28" t="s">
        <v>66</v>
      </c>
      <c r="S4" s="28" t="s">
        <v>68</v>
      </c>
      <c r="T4" s="28" t="s">
        <v>70</v>
      </c>
      <c r="U4" s="28" t="s">
        <v>73</v>
      </c>
      <c r="V4" s="28" t="s">
        <v>74</v>
      </c>
      <c r="W4" s="28" t="s">
        <v>76</v>
      </c>
      <c r="X4" s="28" t="s">
        <v>79</v>
      </c>
      <c r="Y4" s="28" t="s">
        <v>82</v>
      </c>
      <c r="Z4" s="28" t="s">
        <v>83</v>
      </c>
      <c r="AA4" s="28" t="s">
        <v>87</v>
      </c>
      <c r="AB4" s="28" t="s">
        <v>88</v>
      </c>
      <c r="AC4" s="28" t="s">
        <v>90</v>
      </c>
      <c r="AD4" s="28" t="s">
        <v>92</v>
      </c>
      <c r="AE4" s="28" t="s">
        <v>95</v>
      </c>
      <c r="AF4" s="28" t="s">
        <v>96</v>
      </c>
      <c r="AG4" s="28" t="s">
        <v>98</v>
      </c>
      <c r="AH4" s="28" t="s">
        <v>100</v>
      </c>
      <c r="AI4" s="28" t="s">
        <v>102</v>
      </c>
      <c r="AJ4" s="28" t="s">
        <v>104</v>
      </c>
      <c r="AK4" s="28" t="s">
        <v>107</v>
      </c>
      <c r="AL4" s="28" t="s">
        <v>36</v>
      </c>
    </row>
    <row r="5" spans="1:38" ht="13.5" thickBot="1">
      <c r="A5" s="30" t="s">
        <v>43</v>
      </c>
      <c r="B5" s="30" t="s">
        <v>46</v>
      </c>
      <c r="C5" s="30" t="s">
        <v>39</v>
      </c>
      <c r="D5" s="31" t="s">
        <v>31</v>
      </c>
      <c r="E5" s="31" t="s">
        <v>31</v>
      </c>
      <c r="F5" s="31" t="s">
        <v>31</v>
      </c>
      <c r="G5" s="31" t="s">
        <v>31</v>
      </c>
      <c r="H5" s="31" t="s">
        <v>31</v>
      </c>
      <c r="I5" s="31" t="s">
        <v>31</v>
      </c>
      <c r="J5" s="31" t="s">
        <v>31</v>
      </c>
      <c r="K5" s="31" t="s">
        <v>31</v>
      </c>
      <c r="L5" s="31" t="s">
        <v>31</v>
      </c>
      <c r="M5" s="31" t="s">
        <v>31</v>
      </c>
      <c r="N5" s="31" t="s">
        <v>31</v>
      </c>
      <c r="O5" s="31" t="s">
        <v>44</v>
      </c>
      <c r="P5" s="31" t="s">
        <v>44</v>
      </c>
      <c r="Q5" s="31" t="s">
        <v>44</v>
      </c>
      <c r="R5" s="31" t="s">
        <v>44</v>
      </c>
      <c r="S5" s="31" t="s">
        <v>44</v>
      </c>
      <c r="T5" s="31" t="s">
        <v>44</v>
      </c>
      <c r="U5" s="31" t="s">
        <v>31</v>
      </c>
      <c r="V5" s="31" t="s">
        <v>31</v>
      </c>
      <c r="W5" s="31" t="s">
        <v>31</v>
      </c>
      <c r="X5" s="31" t="s">
        <v>31</v>
      </c>
      <c r="Y5" s="31" t="s">
        <v>31</v>
      </c>
      <c r="Z5" s="31" t="s">
        <v>31</v>
      </c>
      <c r="AA5" s="31" t="s">
        <v>31</v>
      </c>
      <c r="AB5" s="31" t="s">
        <v>31</v>
      </c>
      <c r="AC5" s="31" t="s">
        <v>31</v>
      </c>
      <c r="AD5" s="31" t="s">
        <v>31</v>
      </c>
      <c r="AE5" s="31" t="s">
        <v>31</v>
      </c>
      <c r="AF5" s="31" t="s">
        <v>31</v>
      </c>
      <c r="AG5" s="31" t="s">
        <v>31</v>
      </c>
      <c r="AH5" s="31" t="s">
        <v>31</v>
      </c>
      <c r="AI5" s="31" t="s">
        <v>31</v>
      </c>
      <c r="AJ5" s="31" t="s">
        <v>31</v>
      </c>
      <c r="AK5" s="31" t="s">
        <v>31</v>
      </c>
      <c r="AL5" s="31" t="s">
        <v>37</v>
      </c>
    </row>
    <row r="6" spans="1:40" ht="12.75">
      <c r="A6" s="16" t="s">
        <v>11</v>
      </c>
      <c r="B6" s="39" t="s">
        <v>0</v>
      </c>
      <c r="C6" s="39" t="s">
        <v>1</v>
      </c>
      <c r="D6" s="5">
        <v>918754.13</v>
      </c>
      <c r="E6" s="4">
        <v>1026426.91</v>
      </c>
      <c r="F6" s="4">
        <v>1559624.2</v>
      </c>
      <c r="G6" s="4">
        <v>1119998.77</v>
      </c>
      <c r="H6" s="5">
        <v>1160729.57</v>
      </c>
      <c r="I6" s="4">
        <v>1259803.67</v>
      </c>
      <c r="J6" s="4">
        <v>1370070.69</v>
      </c>
      <c r="K6" s="4">
        <v>1399491.71</v>
      </c>
      <c r="L6" s="6">
        <v>1503881</v>
      </c>
      <c r="M6" s="6">
        <v>1553893.37</v>
      </c>
      <c r="N6" s="4">
        <v>1861810</v>
      </c>
      <c r="O6" s="1">
        <f>+O24</f>
        <v>1463181</v>
      </c>
      <c r="P6" s="1">
        <v>1428864.91</v>
      </c>
      <c r="Q6" s="20">
        <v>1628994</v>
      </c>
      <c r="R6" s="20">
        <v>1652790.67</v>
      </c>
      <c r="S6" s="21">
        <v>2068347.57</v>
      </c>
      <c r="T6" s="21">
        <v>2122491.79</v>
      </c>
      <c r="U6" s="21">
        <v>2313025</v>
      </c>
      <c r="V6" s="21">
        <v>2276282</v>
      </c>
      <c r="W6" s="21">
        <v>2177397</v>
      </c>
      <c r="X6" s="21">
        <v>2601982</v>
      </c>
      <c r="Y6" s="21">
        <v>3077114</v>
      </c>
      <c r="Z6" s="21">
        <v>3200086.45</v>
      </c>
      <c r="AA6" s="21">
        <v>3600126.47</v>
      </c>
      <c r="AB6" s="21">
        <v>3811233.71</v>
      </c>
      <c r="AC6" s="21">
        <v>4328157.31</v>
      </c>
      <c r="AD6" s="21">
        <v>4351571.87</v>
      </c>
      <c r="AE6" s="21">
        <v>4296639.68</v>
      </c>
      <c r="AF6" s="21">
        <v>4931928.45</v>
      </c>
      <c r="AG6" s="21">
        <v>4836457.56</v>
      </c>
      <c r="AH6" s="21">
        <v>2359299.31</v>
      </c>
      <c r="AI6" s="21">
        <v>5453364.75</v>
      </c>
      <c r="AJ6" s="21">
        <v>6973563.75</v>
      </c>
      <c r="AK6" s="21">
        <v>6603330.03</v>
      </c>
      <c r="AL6" s="13">
        <f aca="true" t="shared" si="0" ref="AL6:AL11">+AK6/AJ6-1</f>
        <v>-0.05309103541213056</v>
      </c>
      <c r="AN6" s="118"/>
    </row>
    <row r="7" spans="1:40" ht="12.75">
      <c r="A7" s="39" t="s">
        <v>0</v>
      </c>
      <c r="B7" s="39" t="s">
        <v>1</v>
      </c>
      <c r="C7" s="39" t="s">
        <v>2</v>
      </c>
      <c r="D7" s="5">
        <v>1101305.61</v>
      </c>
      <c r="E7" s="4">
        <v>1232599.13</v>
      </c>
      <c r="F7" s="4">
        <v>1759258.15</v>
      </c>
      <c r="G7" s="4">
        <v>1226580.89</v>
      </c>
      <c r="H7" s="5">
        <v>1253036.36</v>
      </c>
      <c r="I7" s="4">
        <v>1545817.08</v>
      </c>
      <c r="J7" s="4">
        <v>1633189.53</v>
      </c>
      <c r="K7" s="4">
        <v>1733025.43</v>
      </c>
      <c r="L7" s="6">
        <v>1801664.98</v>
      </c>
      <c r="M7" s="6">
        <v>2067910</v>
      </c>
      <c r="N7" s="4">
        <v>2326446</v>
      </c>
      <c r="O7" s="1">
        <f>+O25</f>
        <v>1580918</v>
      </c>
      <c r="P7" s="1">
        <v>1928177.77</v>
      </c>
      <c r="Q7" s="20">
        <v>2140252</v>
      </c>
      <c r="R7" s="20">
        <v>2406731</v>
      </c>
      <c r="S7" s="21">
        <v>2358794</v>
      </c>
      <c r="T7" s="21">
        <v>2458519</v>
      </c>
      <c r="U7" s="21">
        <v>2953109</v>
      </c>
      <c r="V7" s="21">
        <v>2931789</v>
      </c>
      <c r="W7" s="21">
        <v>2733283</v>
      </c>
      <c r="X7" s="21">
        <v>3059799.86</v>
      </c>
      <c r="Y7" s="21">
        <v>3976074.12</v>
      </c>
      <c r="Z7" s="21">
        <v>4747387</v>
      </c>
      <c r="AA7" s="21">
        <v>4198366.72</v>
      </c>
      <c r="AB7" s="21">
        <v>4473042.33</v>
      </c>
      <c r="AC7" s="21">
        <v>5028550.35</v>
      </c>
      <c r="AD7" s="21">
        <v>4814058.77</v>
      </c>
      <c r="AE7" s="21">
        <v>5673853.42</v>
      </c>
      <c r="AF7" s="21">
        <v>5628349.08</v>
      </c>
      <c r="AG7" s="21">
        <v>5805927.72</v>
      </c>
      <c r="AH7" s="21">
        <v>2751723.28</v>
      </c>
      <c r="AI7" s="21">
        <v>6978746.26</v>
      </c>
      <c r="AJ7" s="21">
        <v>8789816</v>
      </c>
      <c r="AK7" s="21">
        <v>8503904.37</v>
      </c>
      <c r="AL7" s="13">
        <f t="shared" si="0"/>
        <v>-0.0325276012603678</v>
      </c>
      <c r="AM7" s="66"/>
      <c r="AN7" s="118"/>
    </row>
    <row r="8" spans="1:40" ht="12.75">
      <c r="A8" s="39" t="s">
        <v>1</v>
      </c>
      <c r="B8" s="39" t="s">
        <v>2</v>
      </c>
      <c r="C8" s="39" t="s">
        <v>3</v>
      </c>
      <c r="D8" s="5">
        <v>1189172.64</v>
      </c>
      <c r="E8" s="4">
        <v>1125752.95</v>
      </c>
      <c r="F8" s="4">
        <v>1705869.88</v>
      </c>
      <c r="G8" s="4">
        <v>1291809.67</v>
      </c>
      <c r="H8" s="5">
        <v>1349640.84</v>
      </c>
      <c r="I8" s="4">
        <v>1556988.06</v>
      </c>
      <c r="J8" s="4">
        <v>1584828.23</v>
      </c>
      <c r="K8" s="4">
        <v>1764083.53</v>
      </c>
      <c r="L8" s="6">
        <v>2023540.24</v>
      </c>
      <c r="M8" s="6">
        <v>2481632</v>
      </c>
      <c r="N8" s="4">
        <v>2305996</v>
      </c>
      <c r="O8" s="4">
        <v>1812287</v>
      </c>
      <c r="P8" s="4">
        <v>2169137.83</v>
      </c>
      <c r="Q8" s="20">
        <v>2549502</v>
      </c>
      <c r="R8" s="20">
        <v>2761092</v>
      </c>
      <c r="S8" s="21">
        <v>3339063</v>
      </c>
      <c r="T8" s="21">
        <v>3354386</v>
      </c>
      <c r="U8" s="21">
        <v>3580269</v>
      </c>
      <c r="V8" s="21">
        <v>3274576</v>
      </c>
      <c r="W8" s="21">
        <v>3198157.46</v>
      </c>
      <c r="X8" s="21">
        <v>3740051.17</v>
      </c>
      <c r="Y8" s="21">
        <v>5062505.64</v>
      </c>
      <c r="Z8" s="21">
        <v>4334830.96</v>
      </c>
      <c r="AA8" s="21">
        <v>4960539.92</v>
      </c>
      <c r="AB8" s="21">
        <v>5773904</v>
      </c>
      <c r="AC8" s="21">
        <v>6204228.56</v>
      </c>
      <c r="AD8" s="21">
        <v>5943487.9</v>
      </c>
      <c r="AE8" s="21">
        <v>6874318.77</v>
      </c>
      <c r="AF8" s="21">
        <v>6618882.82</v>
      </c>
      <c r="AG8" s="21">
        <v>7089419.61</v>
      </c>
      <c r="AH8" s="21">
        <v>3197210.04</v>
      </c>
      <c r="AI8" s="21">
        <v>9004474.77</v>
      </c>
      <c r="AJ8" s="21">
        <v>9939387.39</v>
      </c>
      <c r="AK8" s="21">
        <v>9558204.98</v>
      </c>
      <c r="AL8" s="13">
        <f t="shared" si="0"/>
        <v>-0.038350694569315946</v>
      </c>
      <c r="AN8" s="118"/>
    </row>
    <row r="9" spans="1:40" ht="12.75">
      <c r="A9" s="39" t="s">
        <v>2</v>
      </c>
      <c r="B9" s="39" t="s">
        <v>3</v>
      </c>
      <c r="C9" s="39" t="s">
        <v>4</v>
      </c>
      <c r="D9" s="5">
        <v>1533368.71</v>
      </c>
      <c r="E9" s="4">
        <v>1727336.87</v>
      </c>
      <c r="F9" s="4">
        <v>1765211.61</v>
      </c>
      <c r="G9" s="4">
        <v>1307642.07</v>
      </c>
      <c r="H9" s="5">
        <v>1646833.16</v>
      </c>
      <c r="I9" s="4">
        <v>1573693.98</v>
      </c>
      <c r="J9" s="4">
        <v>1779246.07</v>
      </c>
      <c r="K9" s="4">
        <v>1994307.35</v>
      </c>
      <c r="L9" s="6">
        <v>2093872.54</v>
      </c>
      <c r="M9" s="6">
        <v>2238665</v>
      </c>
      <c r="N9" s="4">
        <v>2543262</v>
      </c>
      <c r="O9" s="4">
        <v>1939696</v>
      </c>
      <c r="P9" s="4">
        <v>2337153</v>
      </c>
      <c r="Q9" s="20">
        <v>2607462</v>
      </c>
      <c r="R9" s="20">
        <v>3044608</v>
      </c>
      <c r="S9" s="21">
        <v>3540175</v>
      </c>
      <c r="T9" s="21">
        <v>3788802</v>
      </c>
      <c r="U9" s="21">
        <v>4500810</v>
      </c>
      <c r="V9" s="21">
        <v>4179401.2</v>
      </c>
      <c r="W9" s="21">
        <v>3977574.69</v>
      </c>
      <c r="X9" s="21">
        <v>4707000</v>
      </c>
      <c r="Y9" s="21">
        <v>4915060.72</v>
      </c>
      <c r="Z9" s="21">
        <v>5804662</v>
      </c>
      <c r="AA9" s="21">
        <v>6950281.58</v>
      </c>
      <c r="AB9" s="21">
        <v>7450809</v>
      </c>
      <c r="AC9" s="21">
        <v>7848501.04</v>
      </c>
      <c r="AD9" s="21">
        <v>7239269.77</v>
      </c>
      <c r="AE9" s="21">
        <v>8544064.07</v>
      </c>
      <c r="AF9" s="21">
        <v>9552490.22</v>
      </c>
      <c r="AG9" s="21">
        <v>10550682.39</v>
      </c>
      <c r="AH9" s="21">
        <v>4502917.85</v>
      </c>
      <c r="AI9" s="21">
        <v>12735388.99</v>
      </c>
      <c r="AJ9" s="21">
        <v>12023500.33</v>
      </c>
      <c r="AK9" s="21">
        <v>12845750.45</v>
      </c>
      <c r="AL9" s="13">
        <f t="shared" si="0"/>
        <v>0.06838691707342415</v>
      </c>
      <c r="AN9" s="118"/>
    </row>
    <row r="10" spans="1:40" ht="12.75">
      <c r="A10" s="39" t="s">
        <v>3</v>
      </c>
      <c r="B10" s="39" t="s">
        <v>4</v>
      </c>
      <c r="C10" s="39" t="s">
        <v>5</v>
      </c>
      <c r="D10" s="5">
        <v>1775485.22</v>
      </c>
      <c r="E10" s="4">
        <v>1914419.6</v>
      </c>
      <c r="F10" s="4">
        <v>2176313.18</v>
      </c>
      <c r="G10" s="4">
        <v>1845825.71</v>
      </c>
      <c r="H10" s="5">
        <v>2200373.78</v>
      </c>
      <c r="I10" s="4">
        <v>2134414.19</v>
      </c>
      <c r="J10" s="4">
        <v>2476172.87</v>
      </c>
      <c r="K10" s="4">
        <v>2704725.24</v>
      </c>
      <c r="L10" s="6">
        <v>2982600.47</v>
      </c>
      <c r="M10" s="6">
        <v>3139363</v>
      </c>
      <c r="N10" s="4">
        <v>3454701</v>
      </c>
      <c r="O10" s="4">
        <v>2674198</v>
      </c>
      <c r="P10" s="4">
        <v>2917160.37</v>
      </c>
      <c r="Q10" s="20">
        <v>3312184</v>
      </c>
      <c r="R10" s="20">
        <v>4068300</v>
      </c>
      <c r="S10" s="21">
        <v>4477825.88</v>
      </c>
      <c r="T10" s="21">
        <v>4631176</v>
      </c>
      <c r="U10" s="21">
        <v>5006308</v>
      </c>
      <c r="V10" s="21">
        <v>4297996</v>
      </c>
      <c r="W10" s="21">
        <v>4687149.07</v>
      </c>
      <c r="X10" s="21">
        <v>4688875.87</v>
      </c>
      <c r="Y10" s="21">
        <v>5621568.01</v>
      </c>
      <c r="Z10" s="21">
        <v>6984982.91</v>
      </c>
      <c r="AA10" s="21">
        <v>7486935.63</v>
      </c>
      <c r="AB10" s="21">
        <v>8014755.76</v>
      </c>
      <c r="AC10" s="21">
        <v>8533235.16</v>
      </c>
      <c r="AD10" s="21">
        <v>7440267.46</v>
      </c>
      <c r="AE10" s="21">
        <v>9658174</v>
      </c>
      <c r="AF10" s="21">
        <v>9489207.68</v>
      </c>
      <c r="AG10" s="21">
        <v>11096478.58</v>
      </c>
      <c r="AH10" s="21">
        <v>5841791.35</v>
      </c>
      <c r="AI10" s="21">
        <v>11333974.61</v>
      </c>
      <c r="AJ10" s="21">
        <v>13245365.2</v>
      </c>
      <c r="AK10" s="21">
        <v>13454581.24</v>
      </c>
      <c r="AL10" s="13">
        <f t="shared" si="0"/>
        <v>0.015795414987878287</v>
      </c>
      <c r="AN10" s="118"/>
    </row>
    <row r="11" spans="1:40" ht="12.75">
      <c r="A11" s="39" t="s">
        <v>4</v>
      </c>
      <c r="B11" s="39" t="s">
        <v>5</v>
      </c>
      <c r="C11" s="39" t="s">
        <v>6</v>
      </c>
      <c r="D11" s="5">
        <v>1829205.48</v>
      </c>
      <c r="E11" s="4">
        <v>2041877.8</v>
      </c>
      <c r="F11" s="4">
        <v>2291791.08</v>
      </c>
      <c r="G11" s="4">
        <v>1998996.16</v>
      </c>
      <c r="H11" s="5">
        <v>2192695.42</v>
      </c>
      <c r="I11" s="4">
        <v>2487047.45</v>
      </c>
      <c r="J11" s="4">
        <v>2673163.16</v>
      </c>
      <c r="K11" s="4">
        <v>2821239.93</v>
      </c>
      <c r="L11" s="6">
        <v>3248177.26</v>
      </c>
      <c r="M11" s="6">
        <v>3530181</v>
      </c>
      <c r="N11" s="4">
        <v>3641783</v>
      </c>
      <c r="O11" s="4">
        <v>3178770.75</v>
      </c>
      <c r="P11" s="4">
        <v>3415512.47</v>
      </c>
      <c r="Q11" s="21">
        <v>3963222</v>
      </c>
      <c r="R11" s="21">
        <v>4471641</v>
      </c>
      <c r="S11" s="21">
        <v>5055915.35</v>
      </c>
      <c r="T11" s="21">
        <v>5817559</v>
      </c>
      <c r="U11" s="21">
        <v>5420308</v>
      </c>
      <c r="V11" s="21">
        <v>4272941</v>
      </c>
      <c r="W11" s="21">
        <v>5748738.71</v>
      </c>
      <c r="X11" s="21">
        <v>5709308.76</v>
      </c>
      <c r="Y11" s="21">
        <v>6662397.28</v>
      </c>
      <c r="Z11" s="21">
        <v>6987020.11</v>
      </c>
      <c r="AA11" s="21">
        <v>7764487.11</v>
      </c>
      <c r="AB11" s="21">
        <v>8924696.73</v>
      </c>
      <c r="AC11" s="21">
        <v>8701733.57</v>
      </c>
      <c r="AD11" s="21">
        <v>8218107.27</v>
      </c>
      <c r="AE11" s="21">
        <v>9901486.38</v>
      </c>
      <c r="AF11" s="21">
        <v>10413575.36</v>
      </c>
      <c r="AG11" s="21">
        <v>10912063.35</v>
      </c>
      <c r="AH11" s="21">
        <v>7415261.72</v>
      </c>
      <c r="AI11" s="21">
        <v>13735365.16</v>
      </c>
      <c r="AJ11" s="21">
        <v>13927257.02</v>
      </c>
      <c r="AK11" s="21">
        <v>14631348.12</v>
      </c>
      <c r="AL11" s="13">
        <f t="shared" si="0"/>
        <v>0.05055490101093851</v>
      </c>
      <c r="AN11" s="118"/>
    </row>
    <row r="12" spans="1:40" ht="12.75">
      <c r="A12" s="39" t="s">
        <v>5</v>
      </c>
      <c r="B12" s="39" t="s">
        <v>6</v>
      </c>
      <c r="C12" s="39" t="s">
        <v>7</v>
      </c>
      <c r="D12" s="5">
        <v>1821950.76</v>
      </c>
      <c r="E12" s="4">
        <v>1833647.56</v>
      </c>
      <c r="F12" s="4">
        <v>2036192.31</v>
      </c>
      <c r="G12" s="4">
        <v>1824769.17</v>
      </c>
      <c r="H12" s="5">
        <v>1942320.2</v>
      </c>
      <c r="I12" s="4">
        <v>2177053.41</v>
      </c>
      <c r="J12" s="4">
        <v>2546208.19</v>
      </c>
      <c r="K12" s="4">
        <v>2664094.25</v>
      </c>
      <c r="L12" s="6">
        <v>3164791.78</v>
      </c>
      <c r="M12" s="6">
        <v>3657676</v>
      </c>
      <c r="N12" s="4">
        <v>3717517</v>
      </c>
      <c r="O12" s="4">
        <v>3412797</v>
      </c>
      <c r="P12" s="4">
        <v>3444410.71</v>
      </c>
      <c r="Q12" s="21">
        <v>4125336</v>
      </c>
      <c r="R12" s="21">
        <v>4972135</v>
      </c>
      <c r="S12" s="21">
        <v>5577109.96</v>
      </c>
      <c r="T12" s="21">
        <v>5642727.81</v>
      </c>
      <c r="U12" s="21">
        <v>5806374</v>
      </c>
      <c r="V12" s="21">
        <v>4640520.47</v>
      </c>
      <c r="W12" s="21">
        <v>5651997.78</v>
      </c>
      <c r="X12" s="21">
        <v>6425197.38</v>
      </c>
      <c r="Y12" s="21">
        <v>7076748.08</v>
      </c>
      <c r="Z12" s="21">
        <v>8603995.08</v>
      </c>
      <c r="AA12" s="21">
        <v>8407283.98</v>
      </c>
      <c r="AB12" s="21">
        <v>9208505.36</v>
      </c>
      <c r="AC12" s="21">
        <v>9396284.48</v>
      </c>
      <c r="AD12" s="21">
        <v>9015147.45</v>
      </c>
      <c r="AE12" s="21">
        <v>11183845.74</v>
      </c>
      <c r="AF12" s="21">
        <v>10751670.24</v>
      </c>
      <c r="AG12" s="21">
        <v>4099439.5</v>
      </c>
      <c r="AH12" s="21">
        <v>10210790</v>
      </c>
      <c r="AI12" s="21">
        <v>14766099.21</v>
      </c>
      <c r="AJ12" s="21">
        <v>14923524.79</v>
      </c>
      <c r="AK12" s="21"/>
      <c r="AL12" s="13"/>
      <c r="AN12" s="118"/>
    </row>
    <row r="13" spans="1:40" ht="12.75">
      <c r="A13" s="39" t="s">
        <v>6</v>
      </c>
      <c r="B13" s="39" t="s">
        <v>7</v>
      </c>
      <c r="C13" s="39" t="s">
        <v>8</v>
      </c>
      <c r="D13" s="5">
        <v>1381983.39</v>
      </c>
      <c r="E13" s="4">
        <v>1404829.49</v>
      </c>
      <c r="F13" s="4">
        <v>1646051.36</v>
      </c>
      <c r="G13" s="4">
        <v>1247236.24</v>
      </c>
      <c r="H13" s="5">
        <v>1527808.82</v>
      </c>
      <c r="I13" s="4">
        <v>1787939.04</v>
      </c>
      <c r="J13" s="4">
        <v>2053783.06</v>
      </c>
      <c r="K13" s="4">
        <v>2209614.97</v>
      </c>
      <c r="L13" s="6">
        <v>2304132.62</v>
      </c>
      <c r="M13" s="6">
        <v>2744940</v>
      </c>
      <c r="N13" s="4">
        <v>2862913</v>
      </c>
      <c r="O13" s="4">
        <v>2405603</v>
      </c>
      <c r="P13" s="4">
        <v>2648452.19</v>
      </c>
      <c r="Q13" s="21">
        <v>3145314</v>
      </c>
      <c r="R13" s="21">
        <v>3863428.17</v>
      </c>
      <c r="S13" s="21">
        <v>4030495.72</v>
      </c>
      <c r="T13" s="21">
        <v>4630024</v>
      </c>
      <c r="U13" s="21">
        <v>4413463</v>
      </c>
      <c r="V13" s="21">
        <v>3737905</v>
      </c>
      <c r="W13" s="21">
        <v>3998078</v>
      </c>
      <c r="X13" s="21">
        <v>5486109.62</v>
      </c>
      <c r="Y13" s="21">
        <v>5752782.18</v>
      </c>
      <c r="Z13" s="21">
        <v>5689285.93</v>
      </c>
      <c r="AA13" s="21">
        <v>6494559.52</v>
      </c>
      <c r="AB13" s="21">
        <v>7081273.92</v>
      </c>
      <c r="AC13" s="21">
        <v>7123561.94</v>
      </c>
      <c r="AD13" s="21">
        <v>7574375.54</v>
      </c>
      <c r="AE13" s="21">
        <v>8315374.8</v>
      </c>
      <c r="AF13" s="21">
        <v>8964599.52</v>
      </c>
      <c r="AG13" s="21">
        <v>1300808.01</v>
      </c>
      <c r="AH13" s="21">
        <v>9203038.44</v>
      </c>
      <c r="AI13" s="21">
        <v>13978587.77</v>
      </c>
      <c r="AJ13" s="21">
        <v>12718969.22</v>
      </c>
      <c r="AK13" s="21"/>
      <c r="AL13" s="13"/>
      <c r="AN13" s="118"/>
    </row>
    <row r="14" spans="1:40" ht="12.75">
      <c r="A14" s="39" t="s">
        <v>7</v>
      </c>
      <c r="B14" s="39" t="s">
        <v>8</v>
      </c>
      <c r="C14" s="39" t="s">
        <v>9</v>
      </c>
      <c r="D14" s="5">
        <v>1087065.5</v>
      </c>
      <c r="E14" s="4">
        <v>1215147.07</v>
      </c>
      <c r="F14" s="4">
        <v>1455280.46</v>
      </c>
      <c r="G14" s="4">
        <v>1310375.4</v>
      </c>
      <c r="H14" s="5">
        <v>1364372.85</v>
      </c>
      <c r="I14" s="4">
        <v>1446760.12</v>
      </c>
      <c r="J14" s="4">
        <v>1748576.32</v>
      </c>
      <c r="K14" s="4">
        <v>1692245.86</v>
      </c>
      <c r="L14" s="6">
        <v>2331622.12</v>
      </c>
      <c r="M14" s="6">
        <v>2310685</v>
      </c>
      <c r="N14" s="4">
        <v>2434461</v>
      </c>
      <c r="O14" s="4">
        <v>2068754</v>
      </c>
      <c r="P14" s="4">
        <v>2173481</v>
      </c>
      <c r="Q14" s="21">
        <v>2703907</v>
      </c>
      <c r="R14" s="21">
        <v>3144144</v>
      </c>
      <c r="S14" s="21">
        <v>3470181</v>
      </c>
      <c r="T14" s="21">
        <v>3621494</v>
      </c>
      <c r="U14" s="21">
        <v>3801231</v>
      </c>
      <c r="V14" s="21">
        <v>3181872</v>
      </c>
      <c r="W14" s="21">
        <v>3734072</v>
      </c>
      <c r="X14" s="21">
        <v>4267102.66</v>
      </c>
      <c r="Y14" s="21">
        <v>4507680</v>
      </c>
      <c r="Z14" s="21">
        <v>4775729</v>
      </c>
      <c r="AA14" s="21">
        <v>5629759</v>
      </c>
      <c r="AB14" s="21">
        <v>5823736.07</v>
      </c>
      <c r="AC14" s="21">
        <v>6051294.7</v>
      </c>
      <c r="AD14" s="21">
        <v>6445925.92</v>
      </c>
      <c r="AE14" s="21">
        <v>6923525.17</v>
      </c>
      <c r="AF14" s="21">
        <v>7045419.88</v>
      </c>
      <c r="AG14" s="21">
        <v>753862</v>
      </c>
      <c r="AH14" s="21">
        <v>9916008.58</v>
      </c>
      <c r="AI14" s="21">
        <v>11350633.44</v>
      </c>
      <c r="AJ14" s="21">
        <v>10019283.21</v>
      </c>
      <c r="AK14" s="21"/>
      <c r="AL14" s="13"/>
      <c r="AN14" s="118"/>
    </row>
    <row r="15" spans="1:40" ht="12.75">
      <c r="A15" s="39" t="s">
        <v>8</v>
      </c>
      <c r="B15" s="39" t="s">
        <v>9</v>
      </c>
      <c r="C15" s="39" t="s">
        <v>10</v>
      </c>
      <c r="D15" s="5">
        <v>1105863.41</v>
      </c>
      <c r="E15" s="4">
        <v>1042595</v>
      </c>
      <c r="F15" s="4">
        <v>1167959.61</v>
      </c>
      <c r="G15" s="4">
        <v>1096313.86</v>
      </c>
      <c r="H15" s="5">
        <v>1150061.08</v>
      </c>
      <c r="I15" s="4">
        <v>1122176.43</v>
      </c>
      <c r="J15" s="4">
        <v>1362166.15</v>
      </c>
      <c r="K15" s="4">
        <v>1379393.76</v>
      </c>
      <c r="L15" s="6">
        <v>1581333.66</v>
      </c>
      <c r="M15" s="6">
        <v>1817690</v>
      </c>
      <c r="N15" s="6">
        <v>1953950</v>
      </c>
      <c r="O15" s="4">
        <v>1707546</v>
      </c>
      <c r="P15" s="4">
        <v>1659676</v>
      </c>
      <c r="Q15" s="21">
        <v>1978156</v>
      </c>
      <c r="R15" s="21">
        <v>2254040</v>
      </c>
      <c r="S15" s="21">
        <v>2442695</v>
      </c>
      <c r="T15" s="21">
        <v>2800325</v>
      </c>
      <c r="U15" s="21">
        <v>2935572</v>
      </c>
      <c r="V15" s="21">
        <v>2420898</v>
      </c>
      <c r="W15" s="21">
        <v>2862374</v>
      </c>
      <c r="X15" s="21">
        <v>3354855.44</v>
      </c>
      <c r="Y15" s="21">
        <v>3827189.49</v>
      </c>
      <c r="Z15" s="21">
        <v>4153295.08</v>
      </c>
      <c r="AA15" s="21">
        <v>4321586.43</v>
      </c>
      <c r="AB15" s="21">
        <v>4684649.61</v>
      </c>
      <c r="AC15" s="21">
        <v>4742161.2</v>
      </c>
      <c r="AD15" s="21">
        <v>5305247.27</v>
      </c>
      <c r="AE15" s="21">
        <v>5527189.43</v>
      </c>
      <c r="AF15" s="21">
        <v>5986361.55</v>
      </c>
      <c r="AG15" s="21">
        <v>1699345</v>
      </c>
      <c r="AH15" s="21">
        <v>9257661.51</v>
      </c>
      <c r="AI15" s="21">
        <v>8160024.04</v>
      </c>
      <c r="AJ15" s="21">
        <v>7848019</v>
      </c>
      <c r="AK15" s="21"/>
      <c r="AL15" s="13"/>
      <c r="AN15" s="118"/>
    </row>
    <row r="16" spans="1:40" ht="12.75">
      <c r="A16" s="39" t="s">
        <v>9</v>
      </c>
      <c r="B16" s="39" t="s">
        <v>10</v>
      </c>
      <c r="C16" s="39" t="s">
        <v>11</v>
      </c>
      <c r="D16" s="5">
        <v>1293798.43</v>
      </c>
      <c r="E16" s="4">
        <v>1187976.12</v>
      </c>
      <c r="F16" s="4">
        <v>1172967.26</v>
      </c>
      <c r="G16" s="4">
        <v>1145198.82</v>
      </c>
      <c r="H16" s="5">
        <v>1381797.81</v>
      </c>
      <c r="I16" s="4">
        <v>1406844.09</v>
      </c>
      <c r="J16" s="4">
        <v>1543618.96</v>
      </c>
      <c r="K16" s="4">
        <v>1544603.79</v>
      </c>
      <c r="L16" s="6">
        <v>1794157.35</v>
      </c>
      <c r="M16" s="12">
        <v>1814457</v>
      </c>
      <c r="N16" s="6">
        <v>1996420</v>
      </c>
      <c r="O16" s="4">
        <v>1624994</v>
      </c>
      <c r="P16" s="4">
        <v>1784007</v>
      </c>
      <c r="Q16" s="21">
        <v>2156869</v>
      </c>
      <c r="R16" s="21">
        <v>2430848</v>
      </c>
      <c r="S16" s="21">
        <v>2807435.73</v>
      </c>
      <c r="T16" s="21">
        <v>2908952</v>
      </c>
      <c r="U16" s="21">
        <v>3090164</v>
      </c>
      <c r="V16" s="21">
        <v>2877348</v>
      </c>
      <c r="W16" s="21">
        <v>3217644</v>
      </c>
      <c r="X16" s="21">
        <v>3981919.62</v>
      </c>
      <c r="Y16" s="21">
        <v>4051106</v>
      </c>
      <c r="Z16" s="21">
        <v>4424703.73</v>
      </c>
      <c r="AA16" s="21">
        <v>4609169.99</v>
      </c>
      <c r="AB16" s="21">
        <v>5340343.87</v>
      </c>
      <c r="AC16" s="21">
        <v>5726666.8</v>
      </c>
      <c r="AD16" s="21">
        <v>6483211.09</v>
      </c>
      <c r="AE16" s="21">
        <v>6207997.88</v>
      </c>
      <c r="AF16" s="21">
        <v>6294487.73</v>
      </c>
      <c r="AG16" s="21">
        <v>1548308.42</v>
      </c>
      <c r="AH16" s="21">
        <v>9122304.41</v>
      </c>
      <c r="AI16" s="21">
        <v>8863526.46</v>
      </c>
      <c r="AJ16" s="21">
        <v>8993789.83</v>
      </c>
      <c r="AK16" s="21"/>
      <c r="AL16" s="13"/>
      <c r="AN16" s="118"/>
    </row>
    <row r="17" spans="1:40" ht="13.5" thickBot="1">
      <c r="A17" s="39" t="s">
        <v>10</v>
      </c>
      <c r="B17" s="39" t="s">
        <v>11</v>
      </c>
      <c r="C17" s="39" t="s">
        <v>11</v>
      </c>
      <c r="D17" s="5">
        <v>1136225.76</v>
      </c>
      <c r="E17" s="4">
        <v>1209283.9</v>
      </c>
      <c r="F17" s="4">
        <v>1260100.78</v>
      </c>
      <c r="G17" s="5">
        <v>1037694</v>
      </c>
      <c r="H17" s="4">
        <v>1197438.86</v>
      </c>
      <c r="I17" s="4">
        <v>1326030.43</v>
      </c>
      <c r="J17" s="5">
        <v>1509136.35</v>
      </c>
      <c r="K17" s="4">
        <v>1491565</v>
      </c>
      <c r="L17" s="6">
        <v>1629685.61</v>
      </c>
      <c r="M17" s="6">
        <v>1830638</v>
      </c>
      <c r="N17" s="6">
        <v>1899970</v>
      </c>
      <c r="O17" s="4">
        <v>1781598</v>
      </c>
      <c r="P17" s="4">
        <v>1855809</v>
      </c>
      <c r="Q17" s="21">
        <v>2113405</v>
      </c>
      <c r="R17" s="21">
        <v>2505632.39</v>
      </c>
      <c r="S17" s="21">
        <v>2300663.4</v>
      </c>
      <c r="T17" s="21">
        <v>2904870.39</v>
      </c>
      <c r="U17" s="38">
        <v>3144958.85</v>
      </c>
      <c r="V17" s="21">
        <v>2610969.17</v>
      </c>
      <c r="W17" s="21">
        <v>2801985.04</v>
      </c>
      <c r="X17" s="21">
        <v>3623853.46</v>
      </c>
      <c r="Y17" s="21">
        <v>3628806.03</v>
      </c>
      <c r="Z17" s="21">
        <v>4213067.64</v>
      </c>
      <c r="AA17" s="21">
        <v>4768746.35</v>
      </c>
      <c r="AB17" s="21">
        <v>4925761.25</v>
      </c>
      <c r="AC17" s="21">
        <v>4940287.93</v>
      </c>
      <c r="AD17" s="21">
        <v>5357614.33</v>
      </c>
      <c r="AE17" s="21">
        <v>5407122.11</v>
      </c>
      <c r="AF17" s="21">
        <v>5293558.18</v>
      </c>
      <c r="AG17" s="21">
        <v>2291502.76</v>
      </c>
      <c r="AH17" s="21">
        <v>6319421.5</v>
      </c>
      <c r="AI17" s="21">
        <v>7673121.68</v>
      </c>
      <c r="AJ17" s="21">
        <v>7213825.5</v>
      </c>
      <c r="AK17" s="21"/>
      <c r="AL17" s="13"/>
      <c r="AN17" s="118"/>
    </row>
    <row r="18" spans="1:40" ht="12.75">
      <c r="A18" s="42"/>
      <c r="B18" s="43"/>
      <c r="C18" s="44" t="s">
        <v>23</v>
      </c>
      <c r="D18" s="45">
        <f aca="true" t="shared" si="1" ref="D18:L18">SUM(D6:D17)</f>
        <v>16174179.04</v>
      </c>
      <c r="E18" s="46">
        <f t="shared" si="1"/>
        <v>16961892.400000002</v>
      </c>
      <c r="F18" s="46">
        <f t="shared" si="1"/>
        <v>19996619.880000003</v>
      </c>
      <c r="G18" s="46">
        <f t="shared" si="1"/>
        <v>16452440.76</v>
      </c>
      <c r="H18" s="45">
        <f t="shared" si="1"/>
        <v>18367108.75</v>
      </c>
      <c r="I18" s="45">
        <f t="shared" si="1"/>
        <v>19824567.95</v>
      </c>
      <c r="J18" s="45">
        <f t="shared" si="1"/>
        <v>22280159.580000002</v>
      </c>
      <c r="K18" s="45">
        <f t="shared" si="1"/>
        <v>23398390.82</v>
      </c>
      <c r="L18" s="45">
        <f t="shared" si="1"/>
        <v>26459459.630000003</v>
      </c>
      <c r="M18" s="45">
        <f aca="true" t="shared" si="2" ref="M18:AK18">SUM(M6:M17)</f>
        <v>29187730.37</v>
      </c>
      <c r="N18" s="45">
        <f t="shared" si="2"/>
        <v>30999229</v>
      </c>
      <c r="O18" s="45">
        <f t="shared" si="2"/>
        <v>25650342.75</v>
      </c>
      <c r="P18" s="45">
        <f t="shared" si="2"/>
        <v>27761842.25</v>
      </c>
      <c r="Q18" s="45">
        <f t="shared" si="2"/>
        <v>32424603</v>
      </c>
      <c r="R18" s="45">
        <f t="shared" si="2"/>
        <v>37575390.230000004</v>
      </c>
      <c r="S18" s="45">
        <f t="shared" si="2"/>
        <v>41468701.60999999</v>
      </c>
      <c r="T18" s="45">
        <f t="shared" si="2"/>
        <v>44681326.989999995</v>
      </c>
      <c r="U18" s="6">
        <f t="shared" si="2"/>
        <v>46965591.85</v>
      </c>
      <c r="V18" s="45">
        <f t="shared" si="2"/>
        <v>40702497.84</v>
      </c>
      <c r="W18" s="45">
        <f t="shared" si="2"/>
        <v>44788450.75</v>
      </c>
      <c r="X18" s="45">
        <f t="shared" si="2"/>
        <v>51646055.83999999</v>
      </c>
      <c r="Y18" s="45">
        <f t="shared" si="2"/>
        <v>58159031.550000004</v>
      </c>
      <c r="Z18" s="45">
        <f t="shared" si="2"/>
        <v>63919045.89</v>
      </c>
      <c r="AA18" s="45">
        <f t="shared" si="2"/>
        <v>69191842.69999999</v>
      </c>
      <c r="AB18" s="45">
        <f t="shared" si="2"/>
        <v>75512711.61</v>
      </c>
      <c r="AC18" s="45">
        <f t="shared" si="2"/>
        <v>78624663.03999999</v>
      </c>
      <c r="AD18" s="45">
        <f t="shared" si="2"/>
        <v>78188284.64000002</v>
      </c>
      <c r="AE18" s="45">
        <f t="shared" si="2"/>
        <v>88513591.45</v>
      </c>
      <c r="AF18" s="45">
        <f t="shared" si="2"/>
        <v>90970530.71000001</v>
      </c>
      <c r="AG18" s="45">
        <f t="shared" si="2"/>
        <v>61984294.9</v>
      </c>
      <c r="AH18" s="45">
        <f t="shared" si="2"/>
        <v>80097427.99</v>
      </c>
      <c r="AI18" s="45">
        <f t="shared" si="2"/>
        <v>124033307.14000002</v>
      </c>
      <c r="AJ18" s="45">
        <f t="shared" si="2"/>
        <v>126616301.24</v>
      </c>
      <c r="AK18" s="45">
        <f t="shared" si="2"/>
        <v>65597119.19</v>
      </c>
      <c r="AN18" s="45"/>
    </row>
    <row r="19" spans="4:37" ht="12.75">
      <c r="D19" s="41" t="s">
        <v>34</v>
      </c>
      <c r="E19" s="9">
        <f aca="true" t="shared" si="3" ref="E19:L19">+(E18/D18)-1</f>
        <v>0.048701906789329286</v>
      </c>
      <c r="F19" s="9">
        <f t="shared" si="3"/>
        <v>0.17891443999491474</v>
      </c>
      <c r="G19" s="9">
        <f t="shared" si="3"/>
        <v>-0.17723891043929785</v>
      </c>
      <c r="H19" s="9">
        <f t="shared" si="3"/>
        <v>0.11637592366568716</v>
      </c>
      <c r="I19" s="9">
        <f t="shared" si="3"/>
        <v>0.07935158548021337</v>
      </c>
      <c r="J19" s="9">
        <f t="shared" si="3"/>
        <v>0.12386608556581447</v>
      </c>
      <c r="K19" s="9">
        <f t="shared" si="3"/>
        <v>0.05018955254718138</v>
      </c>
      <c r="L19" s="9">
        <f t="shared" si="3"/>
        <v>0.13082390295761392</v>
      </c>
      <c r="M19" s="9">
        <f aca="true" t="shared" si="4" ref="M19:AB19">+(M18/L18)-1</f>
        <v>0.10311135518832204</v>
      </c>
      <c r="N19" s="9">
        <f t="shared" si="4"/>
        <v>0.06206370303673592</v>
      </c>
      <c r="O19" s="9">
        <f t="shared" si="4"/>
        <v>-0.17254900920277727</v>
      </c>
      <c r="P19" s="9">
        <f t="shared" si="4"/>
        <v>0.08231856862809361</v>
      </c>
      <c r="Q19" s="9">
        <f t="shared" si="4"/>
        <v>0.16795573968078426</v>
      </c>
      <c r="R19" s="9">
        <f t="shared" si="4"/>
        <v>0.15885428820824732</v>
      </c>
      <c r="S19" s="9">
        <f t="shared" si="4"/>
        <v>0.1036133319220085</v>
      </c>
      <c r="T19" s="9">
        <f t="shared" si="4"/>
        <v>0.07747108675390235</v>
      </c>
      <c r="U19" s="9">
        <f t="shared" si="4"/>
        <v>0.051123478506160724</v>
      </c>
      <c r="V19" s="9">
        <f t="shared" si="4"/>
        <v>-0.13335494695783334</v>
      </c>
      <c r="W19" s="9">
        <f t="shared" si="4"/>
        <v>0.10038580251417795</v>
      </c>
      <c r="X19" s="9">
        <f t="shared" si="4"/>
        <v>0.15311101355744006</v>
      </c>
      <c r="Y19" s="9">
        <f t="shared" si="4"/>
        <v>0.12610790125343319</v>
      </c>
      <c r="Z19" s="9">
        <f t="shared" si="4"/>
        <v>0.09903903463468167</v>
      </c>
      <c r="AA19" s="9">
        <f t="shared" si="4"/>
        <v>0.08249179468470302</v>
      </c>
      <c r="AB19" s="9">
        <f t="shared" si="4"/>
        <v>0.09135280494560405</v>
      </c>
      <c r="AC19" s="9">
        <f aca="true" t="shared" si="5" ref="AC19:AJ19">+(AC18/AB18)-1</f>
        <v>0.04121096122295631</v>
      </c>
      <c r="AD19" s="9">
        <f t="shared" si="5"/>
        <v>-0.005550146520538646</v>
      </c>
      <c r="AE19" s="9">
        <f t="shared" si="5"/>
        <v>0.1320569553039881</v>
      </c>
      <c r="AF19" s="9">
        <f t="shared" si="5"/>
        <v>0.0277577626187262</v>
      </c>
      <c r="AG19" s="9">
        <f t="shared" si="5"/>
        <v>-0.3186332495124564</v>
      </c>
      <c r="AH19" s="9">
        <f t="shared" si="5"/>
        <v>0.29222132992271876</v>
      </c>
      <c r="AI19" s="9">
        <f t="shared" si="5"/>
        <v>0.5485304616208817</v>
      </c>
      <c r="AJ19" s="9">
        <f t="shared" si="5"/>
        <v>0.020825003860329927</v>
      </c>
      <c r="AK19" s="9">
        <f>+AO45</f>
        <v>0.010758727974164106</v>
      </c>
    </row>
    <row r="20" spans="5:38" ht="12.75">
      <c r="E20" s="66">
        <f aca="true" t="shared" si="6" ref="E20:AJ20">(SUM(E6:E11)/SUM(D6:D11))-1</f>
        <v>0.0863898720856866</v>
      </c>
      <c r="F20" s="66">
        <f t="shared" si="6"/>
        <v>0.24145953401334053</v>
      </c>
      <c r="G20" s="66">
        <f t="shared" si="6"/>
        <v>-0.21915081771445322</v>
      </c>
      <c r="H20" s="66">
        <f t="shared" si="6"/>
        <v>0.1151715116728369</v>
      </c>
      <c r="I20" s="66">
        <f t="shared" si="6"/>
        <v>0.07695924814726296</v>
      </c>
      <c r="J20" s="66">
        <f t="shared" si="6"/>
        <v>0.09082473153836035</v>
      </c>
      <c r="K20" s="66">
        <f t="shared" si="6"/>
        <v>0.0781651811686146</v>
      </c>
      <c r="L20" s="66">
        <f t="shared" si="6"/>
        <v>0.09961149486459409</v>
      </c>
      <c r="M20" s="66">
        <f t="shared" si="6"/>
        <v>0.09945320689281889</v>
      </c>
      <c r="N20" s="66">
        <f t="shared" si="6"/>
        <v>0.07476553549609566</v>
      </c>
      <c r="O20" s="66">
        <f t="shared" si="6"/>
        <v>-0.21600022821373843</v>
      </c>
      <c r="P20" s="66">
        <f t="shared" si="6"/>
        <v>0.12229815743288075</v>
      </c>
      <c r="Q20" s="66">
        <f t="shared" si="6"/>
        <v>0.14127985016011224</v>
      </c>
      <c r="R20" s="66">
        <f t="shared" si="6"/>
        <v>0.13600783218167867</v>
      </c>
      <c r="S20" s="66">
        <f t="shared" si="6"/>
        <v>0.13229756094299128</v>
      </c>
      <c r="T20" s="66">
        <f t="shared" si="6"/>
        <v>0.06395418734808889</v>
      </c>
      <c r="U20" s="66">
        <f t="shared" si="6"/>
        <v>0.07220042350561684</v>
      </c>
      <c r="V20" s="66">
        <f t="shared" si="6"/>
        <v>-0.1068756656742168</v>
      </c>
      <c r="W20" s="66">
        <f t="shared" si="6"/>
        <v>0.06072225444776369</v>
      </c>
      <c r="X20" s="66">
        <f t="shared" si="6"/>
        <v>0.08812233813458481</v>
      </c>
      <c r="Y20" s="66">
        <f t="shared" si="6"/>
        <v>0.19617654733432</v>
      </c>
      <c r="Z20" s="66">
        <f t="shared" si="6"/>
        <v>0.09361336835320522</v>
      </c>
      <c r="AA20" s="66">
        <f t="shared" si="6"/>
        <v>0.09051345229097096</v>
      </c>
      <c r="AB20" s="66">
        <f t="shared" si="6"/>
        <v>0.09976059878551591</v>
      </c>
      <c r="AC20" s="66">
        <f t="shared" si="6"/>
        <v>0.057114524610485384</v>
      </c>
      <c r="AD20" s="66">
        <f t="shared" si="6"/>
        <v>-0.06489559598063621</v>
      </c>
      <c r="AE20" s="66">
        <f t="shared" si="6"/>
        <v>0.182645737883391</v>
      </c>
      <c r="AF20" s="66">
        <f t="shared" si="6"/>
        <v>0.037507278946697475</v>
      </c>
      <c r="AG20" s="66">
        <f t="shared" si="6"/>
        <v>0.07840977828914597</v>
      </c>
      <c r="AH20" s="66">
        <f t="shared" si="6"/>
        <v>-0.481653011292588</v>
      </c>
      <c r="AI20" s="66">
        <f t="shared" si="6"/>
        <v>1.2725507120723711</v>
      </c>
      <c r="AJ20" s="66">
        <f t="shared" si="6"/>
        <v>0.09550049984424258</v>
      </c>
      <c r="AK20" s="66">
        <f>(SUM(AK6:AK11)/SUM(AJ6:AJ11))-1</f>
        <v>0.010758727974164106</v>
      </c>
      <c r="AL20" s="3"/>
    </row>
    <row r="21" ht="13.5" thickBot="1"/>
    <row r="22" spans="12:37" ht="13.5" thickTop="1">
      <c r="L22" s="56"/>
      <c r="M22" s="57" t="s">
        <v>45</v>
      </c>
      <c r="N22" s="58" t="s">
        <v>42</v>
      </c>
      <c r="O22" s="58" t="s">
        <v>41</v>
      </c>
      <c r="P22" s="58" t="s">
        <v>62</v>
      </c>
      <c r="Q22" s="58" t="s">
        <v>65</v>
      </c>
      <c r="R22" s="58" t="s">
        <v>67</v>
      </c>
      <c r="S22" s="58" t="s">
        <v>69</v>
      </c>
      <c r="T22" s="89" t="s">
        <v>71</v>
      </c>
      <c r="U22" s="70" t="s">
        <v>72</v>
      </c>
      <c r="V22" s="58" t="s">
        <v>75</v>
      </c>
      <c r="W22" s="58" t="s">
        <v>77</v>
      </c>
      <c r="X22" s="70" t="s">
        <v>78</v>
      </c>
      <c r="Y22" s="70" t="s">
        <v>81</v>
      </c>
      <c r="Z22" s="70" t="s">
        <v>84</v>
      </c>
      <c r="AA22" s="70" t="s">
        <v>86</v>
      </c>
      <c r="AB22" s="127" t="s">
        <v>89</v>
      </c>
      <c r="AC22" s="127" t="s">
        <v>91</v>
      </c>
      <c r="AD22" s="127" t="s">
        <v>93</v>
      </c>
      <c r="AE22" s="127" t="s">
        <v>94</v>
      </c>
      <c r="AF22" s="127" t="s">
        <v>97</v>
      </c>
      <c r="AG22" s="124" t="s">
        <v>99</v>
      </c>
      <c r="AH22" s="161" t="s">
        <v>101</v>
      </c>
      <c r="AI22" s="115" t="s">
        <v>103</v>
      </c>
      <c r="AJ22" s="143" t="s">
        <v>105</v>
      </c>
      <c r="AK22" s="141" t="s">
        <v>106</v>
      </c>
    </row>
    <row r="23" spans="12:37" ht="12.75">
      <c r="L23" s="56"/>
      <c r="M23" s="57" t="s">
        <v>31</v>
      </c>
      <c r="N23" s="58" t="s">
        <v>31</v>
      </c>
      <c r="O23" s="58" t="s">
        <v>31</v>
      </c>
      <c r="P23" s="58" t="s">
        <v>31</v>
      </c>
      <c r="Q23" s="58" t="s">
        <v>31</v>
      </c>
      <c r="R23" s="58" t="s">
        <v>31</v>
      </c>
      <c r="S23" s="58" t="s">
        <v>31</v>
      </c>
      <c r="T23" s="58" t="s">
        <v>31</v>
      </c>
      <c r="U23" s="70" t="s">
        <v>31</v>
      </c>
      <c r="V23" s="58" t="s">
        <v>31</v>
      </c>
      <c r="W23" s="58" t="s">
        <v>31</v>
      </c>
      <c r="X23" s="70" t="s">
        <v>31</v>
      </c>
      <c r="Y23" s="70" t="s">
        <v>31</v>
      </c>
      <c r="Z23" s="70" t="s">
        <v>31</v>
      </c>
      <c r="AA23" s="70" t="s">
        <v>31</v>
      </c>
      <c r="AB23" s="127" t="s">
        <v>31</v>
      </c>
      <c r="AC23" s="127" t="s">
        <v>31</v>
      </c>
      <c r="AD23" s="127" t="s">
        <v>31</v>
      </c>
      <c r="AE23" s="127" t="s">
        <v>31</v>
      </c>
      <c r="AF23" s="127" t="s">
        <v>31</v>
      </c>
      <c r="AG23" s="124" t="s">
        <v>31</v>
      </c>
      <c r="AH23" s="162" t="s">
        <v>31</v>
      </c>
      <c r="AI23" s="116" t="s">
        <v>31</v>
      </c>
      <c r="AJ23" s="73" t="s">
        <v>31</v>
      </c>
      <c r="AK23" s="142" t="s">
        <v>31</v>
      </c>
    </row>
    <row r="24" spans="12:37" ht="12.75">
      <c r="L24" s="56" t="s">
        <v>11</v>
      </c>
      <c r="M24" s="53">
        <v>1553893.37</v>
      </c>
      <c r="N24" s="51">
        <v>1861810</v>
      </c>
      <c r="O24" s="51">
        <v>1463181</v>
      </c>
      <c r="P24" s="51">
        <v>1428864.91</v>
      </c>
      <c r="Q24" s="51">
        <f aca="true" t="shared" si="7" ref="Q24:R35">Q6</f>
        <v>1628994</v>
      </c>
      <c r="R24" s="51">
        <f t="shared" si="7"/>
        <v>1652790.67</v>
      </c>
      <c r="S24" s="51">
        <f aca="true" t="shared" si="8" ref="S24:T35">S6</f>
        <v>2068347.57</v>
      </c>
      <c r="T24" s="87">
        <f t="shared" si="8"/>
        <v>2122491.79</v>
      </c>
      <c r="U24" s="59">
        <f aca="true" t="shared" si="9" ref="U24:AB35">U6</f>
        <v>2313025</v>
      </c>
      <c r="V24" s="59">
        <f t="shared" si="9"/>
        <v>2276282</v>
      </c>
      <c r="W24" s="59">
        <f t="shared" si="9"/>
        <v>2177397</v>
      </c>
      <c r="X24" s="59">
        <f t="shared" si="9"/>
        <v>2601982</v>
      </c>
      <c r="Y24" s="59">
        <f t="shared" si="9"/>
        <v>3077114</v>
      </c>
      <c r="Z24" s="59">
        <f t="shared" si="9"/>
        <v>3200086.45</v>
      </c>
      <c r="AA24" s="59">
        <f t="shared" si="9"/>
        <v>3600126.47</v>
      </c>
      <c r="AB24" s="129">
        <f t="shared" si="9"/>
        <v>3811233.71</v>
      </c>
      <c r="AC24" s="129">
        <f aca="true" t="shared" si="10" ref="AC24:AJ35">AC6</f>
        <v>4328157.31</v>
      </c>
      <c r="AD24" s="129">
        <f t="shared" si="10"/>
        <v>4351571.87</v>
      </c>
      <c r="AE24" s="129">
        <f t="shared" si="10"/>
        <v>4296639.68</v>
      </c>
      <c r="AF24" s="129">
        <f t="shared" si="10"/>
        <v>4931928.45</v>
      </c>
      <c r="AG24" s="126">
        <f t="shared" si="10"/>
        <v>4836457.56</v>
      </c>
      <c r="AH24" s="163">
        <f t="shared" si="10"/>
        <v>2359299.31</v>
      </c>
      <c r="AI24" s="80">
        <f t="shared" si="10"/>
        <v>5453364.75</v>
      </c>
      <c r="AJ24" s="154">
        <f t="shared" si="10"/>
        <v>6973563.75</v>
      </c>
      <c r="AK24" s="151">
        <f aca="true" t="shared" si="11" ref="AK24:AK29">AK6</f>
        <v>6603330.03</v>
      </c>
    </row>
    <row r="25" spans="12:37" ht="12.75">
      <c r="L25" s="56" t="s">
        <v>0</v>
      </c>
      <c r="M25" s="53">
        <v>2067910</v>
      </c>
      <c r="N25" s="51">
        <v>2326446</v>
      </c>
      <c r="O25" s="51">
        <v>1580918</v>
      </c>
      <c r="P25" s="51">
        <v>1928177.77</v>
      </c>
      <c r="Q25" s="51">
        <f t="shared" si="7"/>
        <v>2140252</v>
      </c>
      <c r="R25" s="51">
        <f t="shared" si="7"/>
        <v>2406731</v>
      </c>
      <c r="S25" s="51">
        <f t="shared" si="8"/>
        <v>2358794</v>
      </c>
      <c r="T25" s="87">
        <f t="shared" si="8"/>
        <v>2458519</v>
      </c>
      <c r="U25" s="59">
        <f t="shared" si="9"/>
        <v>2953109</v>
      </c>
      <c r="V25" s="59">
        <f t="shared" si="9"/>
        <v>2931789</v>
      </c>
      <c r="W25" s="59">
        <f t="shared" si="9"/>
        <v>2733283</v>
      </c>
      <c r="X25" s="59">
        <f t="shared" si="9"/>
        <v>3059799.86</v>
      </c>
      <c r="Y25" s="59">
        <f t="shared" si="9"/>
        <v>3976074.12</v>
      </c>
      <c r="Z25" s="59">
        <f t="shared" si="9"/>
        <v>4747387</v>
      </c>
      <c r="AA25" s="59">
        <f t="shared" si="9"/>
        <v>4198366.72</v>
      </c>
      <c r="AB25" s="129">
        <f t="shared" si="9"/>
        <v>4473042.33</v>
      </c>
      <c r="AC25" s="129">
        <f t="shared" si="10"/>
        <v>5028550.35</v>
      </c>
      <c r="AD25" s="129">
        <f t="shared" si="10"/>
        <v>4814058.77</v>
      </c>
      <c r="AE25" s="129">
        <f t="shared" si="10"/>
        <v>5673853.42</v>
      </c>
      <c r="AF25" s="129">
        <f t="shared" si="10"/>
        <v>5628349.08</v>
      </c>
      <c r="AG25" s="126">
        <f t="shared" si="10"/>
        <v>5805927.72</v>
      </c>
      <c r="AH25" s="163">
        <f t="shared" si="10"/>
        <v>2751723.28</v>
      </c>
      <c r="AI25" s="80">
        <f t="shared" si="10"/>
        <v>6978746.26</v>
      </c>
      <c r="AJ25" s="154">
        <f t="shared" si="10"/>
        <v>8789816</v>
      </c>
      <c r="AK25" s="151">
        <f t="shared" si="11"/>
        <v>8503904.37</v>
      </c>
    </row>
    <row r="26" spans="12:37" ht="12.75">
      <c r="L26" s="56" t="s">
        <v>1</v>
      </c>
      <c r="M26" s="53">
        <v>2481632</v>
      </c>
      <c r="N26" s="51">
        <v>2305996</v>
      </c>
      <c r="O26" s="51">
        <v>1812287</v>
      </c>
      <c r="P26" s="51">
        <v>2169137.83</v>
      </c>
      <c r="Q26" s="51">
        <f t="shared" si="7"/>
        <v>2549502</v>
      </c>
      <c r="R26" s="51">
        <f t="shared" si="7"/>
        <v>2761092</v>
      </c>
      <c r="S26" s="51">
        <f t="shared" si="8"/>
        <v>3339063</v>
      </c>
      <c r="T26" s="87">
        <f t="shared" si="8"/>
        <v>3354386</v>
      </c>
      <c r="U26" s="59">
        <f t="shared" si="9"/>
        <v>3580269</v>
      </c>
      <c r="V26" s="59">
        <f t="shared" si="9"/>
        <v>3274576</v>
      </c>
      <c r="W26" s="59">
        <f t="shared" si="9"/>
        <v>3198157.46</v>
      </c>
      <c r="X26" s="59">
        <f t="shared" si="9"/>
        <v>3740051.17</v>
      </c>
      <c r="Y26" s="59">
        <f t="shared" si="9"/>
        <v>5062505.64</v>
      </c>
      <c r="Z26" s="59">
        <f t="shared" si="9"/>
        <v>4334830.96</v>
      </c>
      <c r="AA26" s="59">
        <f t="shared" si="9"/>
        <v>4960539.92</v>
      </c>
      <c r="AB26" s="129">
        <f t="shared" si="9"/>
        <v>5773904</v>
      </c>
      <c r="AC26" s="129">
        <f t="shared" si="10"/>
        <v>6204228.56</v>
      </c>
      <c r="AD26" s="129">
        <f t="shared" si="10"/>
        <v>5943487.9</v>
      </c>
      <c r="AE26" s="129">
        <f t="shared" si="10"/>
        <v>6874318.77</v>
      </c>
      <c r="AF26" s="129">
        <f t="shared" si="10"/>
        <v>6618882.82</v>
      </c>
      <c r="AG26" s="126">
        <f t="shared" si="10"/>
        <v>7089419.61</v>
      </c>
      <c r="AH26" s="163">
        <f t="shared" si="10"/>
        <v>3197210.04</v>
      </c>
      <c r="AI26" s="80">
        <f t="shared" si="10"/>
        <v>9004474.77</v>
      </c>
      <c r="AJ26" s="154">
        <f t="shared" si="10"/>
        <v>9939387.39</v>
      </c>
      <c r="AK26" s="151">
        <f t="shared" si="11"/>
        <v>9558204.98</v>
      </c>
    </row>
    <row r="27" spans="12:37" ht="12.75">
      <c r="L27" s="56" t="s">
        <v>2</v>
      </c>
      <c r="M27" s="53">
        <v>2238665</v>
      </c>
      <c r="N27" s="51">
        <v>2543262</v>
      </c>
      <c r="O27" s="51">
        <v>1939696</v>
      </c>
      <c r="P27" s="51">
        <v>2337153</v>
      </c>
      <c r="Q27" s="51">
        <f t="shared" si="7"/>
        <v>2607462</v>
      </c>
      <c r="R27" s="51">
        <f t="shared" si="7"/>
        <v>3044608</v>
      </c>
      <c r="S27" s="51">
        <f t="shared" si="8"/>
        <v>3540175</v>
      </c>
      <c r="T27" s="87">
        <f t="shared" si="8"/>
        <v>3788802</v>
      </c>
      <c r="U27" s="59">
        <f t="shared" si="9"/>
        <v>4500810</v>
      </c>
      <c r="V27" s="59">
        <f t="shared" si="9"/>
        <v>4179401.2</v>
      </c>
      <c r="W27" s="59">
        <f t="shared" si="9"/>
        <v>3977574.69</v>
      </c>
      <c r="X27" s="59">
        <f t="shared" si="9"/>
        <v>4707000</v>
      </c>
      <c r="Y27" s="59">
        <f t="shared" si="9"/>
        <v>4915060.72</v>
      </c>
      <c r="Z27" s="59">
        <f t="shared" si="9"/>
        <v>5804662</v>
      </c>
      <c r="AA27" s="59">
        <f t="shared" si="9"/>
        <v>6950281.58</v>
      </c>
      <c r="AB27" s="129">
        <f t="shared" si="9"/>
        <v>7450809</v>
      </c>
      <c r="AC27" s="129">
        <f t="shared" si="10"/>
        <v>7848501.04</v>
      </c>
      <c r="AD27" s="129">
        <f t="shared" si="10"/>
        <v>7239269.77</v>
      </c>
      <c r="AE27" s="129">
        <f t="shared" si="10"/>
        <v>8544064.07</v>
      </c>
      <c r="AF27" s="129">
        <f t="shared" si="10"/>
        <v>9552490.22</v>
      </c>
      <c r="AG27" s="126">
        <f t="shared" si="10"/>
        <v>10550682.39</v>
      </c>
      <c r="AH27" s="163">
        <f t="shared" si="10"/>
        <v>4502917.85</v>
      </c>
      <c r="AI27" s="80">
        <f t="shared" si="10"/>
        <v>12735388.99</v>
      </c>
      <c r="AJ27" s="154">
        <f t="shared" si="10"/>
        <v>12023500.33</v>
      </c>
      <c r="AK27" s="151">
        <f t="shared" si="11"/>
        <v>12845750.45</v>
      </c>
    </row>
    <row r="28" spans="12:37" ht="12.75">
      <c r="L28" s="56" t="s">
        <v>3</v>
      </c>
      <c r="M28" s="53">
        <v>3139363</v>
      </c>
      <c r="N28" s="51">
        <v>3454701</v>
      </c>
      <c r="O28" s="51">
        <v>2674198</v>
      </c>
      <c r="P28" s="51">
        <v>2917160.37</v>
      </c>
      <c r="Q28" s="51">
        <f t="shared" si="7"/>
        <v>3312184</v>
      </c>
      <c r="R28" s="51">
        <f t="shared" si="7"/>
        <v>4068300</v>
      </c>
      <c r="S28" s="51">
        <f t="shared" si="8"/>
        <v>4477825.88</v>
      </c>
      <c r="T28" s="87">
        <f t="shared" si="8"/>
        <v>4631176</v>
      </c>
      <c r="U28" s="59">
        <f t="shared" si="9"/>
        <v>5006308</v>
      </c>
      <c r="V28" s="59">
        <f t="shared" si="9"/>
        <v>4297996</v>
      </c>
      <c r="W28" s="59">
        <f t="shared" si="9"/>
        <v>4687149.07</v>
      </c>
      <c r="X28" s="59">
        <f t="shared" si="9"/>
        <v>4688875.87</v>
      </c>
      <c r="Y28" s="59">
        <f t="shared" si="9"/>
        <v>5621568.01</v>
      </c>
      <c r="Z28" s="59">
        <f t="shared" si="9"/>
        <v>6984982.91</v>
      </c>
      <c r="AA28" s="59">
        <f t="shared" si="9"/>
        <v>7486935.63</v>
      </c>
      <c r="AB28" s="129">
        <f t="shared" si="9"/>
        <v>8014755.76</v>
      </c>
      <c r="AC28" s="129">
        <f t="shared" si="10"/>
        <v>8533235.16</v>
      </c>
      <c r="AD28" s="129">
        <f t="shared" si="10"/>
        <v>7440267.46</v>
      </c>
      <c r="AE28" s="129">
        <f t="shared" si="10"/>
        <v>9658174</v>
      </c>
      <c r="AF28" s="129">
        <f t="shared" si="10"/>
        <v>9489207.68</v>
      </c>
      <c r="AG28" s="126">
        <f t="shared" si="10"/>
        <v>11096478.58</v>
      </c>
      <c r="AH28" s="163">
        <f t="shared" si="10"/>
        <v>5841791.35</v>
      </c>
      <c r="AI28" s="80">
        <f t="shared" si="10"/>
        <v>11333974.61</v>
      </c>
      <c r="AJ28" s="154">
        <f t="shared" si="10"/>
        <v>13245365.2</v>
      </c>
      <c r="AK28" s="151">
        <f t="shared" si="11"/>
        <v>13454581.24</v>
      </c>
    </row>
    <row r="29" spans="12:37" ht="12.75">
      <c r="L29" s="56" t="s">
        <v>4</v>
      </c>
      <c r="M29" s="53">
        <v>3530181</v>
      </c>
      <c r="N29" s="51">
        <v>3641783</v>
      </c>
      <c r="O29" s="51">
        <v>3178770.75</v>
      </c>
      <c r="P29" s="51">
        <v>3415512.47</v>
      </c>
      <c r="Q29" s="51">
        <f t="shared" si="7"/>
        <v>3963222</v>
      </c>
      <c r="R29" s="51">
        <f t="shared" si="7"/>
        <v>4471641</v>
      </c>
      <c r="S29" s="51">
        <f t="shared" si="8"/>
        <v>5055915.35</v>
      </c>
      <c r="T29" s="87">
        <f t="shared" si="8"/>
        <v>5817559</v>
      </c>
      <c r="U29" s="59">
        <f t="shared" si="9"/>
        <v>5420308</v>
      </c>
      <c r="V29" s="59">
        <f t="shared" si="9"/>
        <v>4272941</v>
      </c>
      <c r="W29" s="59">
        <f t="shared" si="9"/>
        <v>5748738.71</v>
      </c>
      <c r="X29" s="59">
        <f t="shared" si="9"/>
        <v>5709308.76</v>
      </c>
      <c r="Y29" s="59">
        <f t="shared" si="9"/>
        <v>6662397.28</v>
      </c>
      <c r="Z29" s="59">
        <f t="shared" si="9"/>
        <v>6987020.11</v>
      </c>
      <c r="AA29" s="59">
        <f t="shared" si="9"/>
        <v>7764487.11</v>
      </c>
      <c r="AB29" s="129">
        <f t="shared" si="9"/>
        <v>8924696.73</v>
      </c>
      <c r="AC29" s="129">
        <f t="shared" si="10"/>
        <v>8701733.57</v>
      </c>
      <c r="AD29" s="129">
        <f t="shared" si="10"/>
        <v>8218107.27</v>
      </c>
      <c r="AE29" s="129">
        <f t="shared" si="10"/>
        <v>9901486.38</v>
      </c>
      <c r="AF29" s="129">
        <f t="shared" si="10"/>
        <v>10413575.36</v>
      </c>
      <c r="AG29" s="126">
        <f t="shared" si="10"/>
        <v>10912063.35</v>
      </c>
      <c r="AH29" s="163">
        <f t="shared" si="10"/>
        <v>7415261.72</v>
      </c>
      <c r="AI29" s="80">
        <f t="shared" si="10"/>
        <v>13735365.16</v>
      </c>
      <c r="AJ29" s="154">
        <f t="shared" si="10"/>
        <v>13927257.02</v>
      </c>
      <c r="AK29" s="151">
        <f t="shared" si="11"/>
        <v>14631348.12</v>
      </c>
    </row>
    <row r="30" spans="12:37" ht="12.75">
      <c r="L30" s="56" t="s">
        <v>5</v>
      </c>
      <c r="M30" s="53">
        <v>3657676</v>
      </c>
      <c r="N30" s="51">
        <v>3717517</v>
      </c>
      <c r="O30" s="51">
        <v>3412797</v>
      </c>
      <c r="P30" s="51">
        <v>3444410.71</v>
      </c>
      <c r="Q30" s="51">
        <f t="shared" si="7"/>
        <v>4125336</v>
      </c>
      <c r="R30" s="51">
        <f t="shared" si="7"/>
        <v>4972135</v>
      </c>
      <c r="S30" s="51">
        <f t="shared" si="8"/>
        <v>5577109.96</v>
      </c>
      <c r="T30" s="87">
        <f t="shared" si="8"/>
        <v>5642727.81</v>
      </c>
      <c r="U30" s="59">
        <f t="shared" si="9"/>
        <v>5806374</v>
      </c>
      <c r="V30" s="59">
        <f t="shared" si="9"/>
        <v>4640520.47</v>
      </c>
      <c r="W30" s="59">
        <f t="shared" si="9"/>
        <v>5651997.78</v>
      </c>
      <c r="X30" s="59">
        <f t="shared" si="9"/>
        <v>6425197.38</v>
      </c>
      <c r="Y30" s="59">
        <f t="shared" si="9"/>
        <v>7076748.08</v>
      </c>
      <c r="Z30" s="59">
        <f t="shared" si="9"/>
        <v>8603995.08</v>
      </c>
      <c r="AA30" s="59">
        <f t="shared" si="9"/>
        <v>8407283.98</v>
      </c>
      <c r="AB30" s="129">
        <f t="shared" si="9"/>
        <v>9208505.36</v>
      </c>
      <c r="AC30" s="129">
        <f aca="true" t="shared" si="12" ref="AC30:AC35">AC12</f>
        <v>9396284.48</v>
      </c>
      <c r="AD30" s="129">
        <f t="shared" si="10"/>
        <v>9015147.45</v>
      </c>
      <c r="AE30" s="129">
        <f t="shared" si="10"/>
        <v>11183845.74</v>
      </c>
      <c r="AF30" s="129">
        <f t="shared" si="10"/>
        <v>10751670.24</v>
      </c>
      <c r="AG30" s="126">
        <f t="shared" si="10"/>
        <v>4099439.5</v>
      </c>
      <c r="AH30" s="163">
        <f t="shared" si="10"/>
        <v>10210790</v>
      </c>
      <c r="AI30" s="80">
        <f t="shared" si="10"/>
        <v>14766099.21</v>
      </c>
      <c r="AJ30" s="154">
        <f t="shared" si="10"/>
        <v>14923524.79</v>
      </c>
      <c r="AK30" s="151"/>
    </row>
    <row r="31" spans="12:37" ht="12.75">
      <c r="L31" s="56" t="s">
        <v>6</v>
      </c>
      <c r="M31" s="53">
        <v>2744940</v>
      </c>
      <c r="N31" s="51">
        <v>2862913</v>
      </c>
      <c r="O31" s="51">
        <v>2405603</v>
      </c>
      <c r="P31" s="51">
        <v>2648452.19</v>
      </c>
      <c r="Q31" s="51">
        <f t="shared" si="7"/>
        <v>3145314</v>
      </c>
      <c r="R31" s="51">
        <f t="shared" si="7"/>
        <v>3863428.17</v>
      </c>
      <c r="S31" s="51">
        <f t="shared" si="8"/>
        <v>4030495.72</v>
      </c>
      <c r="T31" s="87">
        <f t="shared" si="8"/>
        <v>4630024</v>
      </c>
      <c r="U31" s="59">
        <f t="shared" si="9"/>
        <v>4413463</v>
      </c>
      <c r="V31" s="59">
        <f t="shared" si="9"/>
        <v>3737905</v>
      </c>
      <c r="W31" s="59">
        <f t="shared" si="9"/>
        <v>3998078</v>
      </c>
      <c r="X31" s="59">
        <f t="shared" si="9"/>
        <v>5486109.62</v>
      </c>
      <c r="Y31" s="59">
        <f t="shared" si="9"/>
        <v>5752782.18</v>
      </c>
      <c r="Z31" s="59">
        <f t="shared" si="9"/>
        <v>5689285.93</v>
      </c>
      <c r="AA31" s="59">
        <f t="shared" si="9"/>
        <v>6494559.52</v>
      </c>
      <c r="AB31" s="129">
        <f t="shared" si="9"/>
        <v>7081273.92</v>
      </c>
      <c r="AC31" s="129">
        <f t="shared" si="12"/>
        <v>7123561.94</v>
      </c>
      <c r="AD31" s="129">
        <f t="shared" si="10"/>
        <v>7574375.54</v>
      </c>
      <c r="AE31" s="129">
        <f t="shared" si="10"/>
        <v>8315374.8</v>
      </c>
      <c r="AF31" s="129">
        <f t="shared" si="10"/>
        <v>8964599.52</v>
      </c>
      <c r="AG31" s="126">
        <f t="shared" si="10"/>
        <v>1300808.01</v>
      </c>
      <c r="AH31" s="163">
        <f t="shared" si="10"/>
        <v>9203038.44</v>
      </c>
      <c r="AI31" s="80">
        <f t="shared" si="10"/>
        <v>13978587.77</v>
      </c>
      <c r="AJ31" s="154">
        <f t="shared" si="10"/>
        <v>12718969.22</v>
      </c>
      <c r="AK31" s="151"/>
    </row>
    <row r="32" spans="12:37" ht="12.75">
      <c r="L32" s="56" t="s">
        <v>7</v>
      </c>
      <c r="M32" s="53">
        <v>2310685</v>
      </c>
      <c r="N32" s="51">
        <v>2434461</v>
      </c>
      <c r="O32" s="51">
        <v>2068754</v>
      </c>
      <c r="P32" s="51">
        <v>2173481</v>
      </c>
      <c r="Q32" s="51">
        <f t="shared" si="7"/>
        <v>2703907</v>
      </c>
      <c r="R32" s="51">
        <f t="shared" si="7"/>
        <v>3144144</v>
      </c>
      <c r="S32" s="51">
        <f t="shared" si="8"/>
        <v>3470181</v>
      </c>
      <c r="T32" s="87">
        <f t="shared" si="8"/>
        <v>3621494</v>
      </c>
      <c r="U32" s="59">
        <f t="shared" si="9"/>
        <v>3801231</v>
      </c>
      <c r="V32" s="59">
        <f t="shared" si="9"/>
        <v>3181872</v>
      </c>
      <c r="W32" s="59">
        <f t="shared" si="9"/>
        <v>3734072</v>
      </c>
      <c r="X32" s="59">
        <f t="shared" si="9"/>
        <v>4267102.66</v>
      </c>
      <c r="Y32" s="59">
        <f t="shared" si="9"/>
        <v>4507680</v>
      </c>
      <c r="Z32" s="59">
        <f t="shared" si="9"/>
        <v>4775729</v>
      </c>
      <c r="AA32" s="59">
        <f t="shared" si="9"/>
        <v>5629759</v>
      </c>
      <c r="AB32" s="129">
        <f t="shared" si="9"/>
        <v>5823736.07</v>
      </c>
      <c r="AC32" s="129">
        <f t="shared" si="12"/>
        <v>6051294.7</v>
      </c>
      <c r="AD32" s="129">
        <f t="shared" si="10"/>
        <v>6445925.92</v>
      </c>
      <c r="AE32" s="129">
        <f t="shared" si="10"/>
        <v>6923525.17</v>
      </c>
      <c r="AF32" s="129">
        <f t="shared" si="10"/>
        <v>7045419.88</v>
      </c>
      <c r="AG32" s="126">
        <f t="shared" si="10"/>
        <v>753862</v>
      </c>
      <c r="AH32" s="163">
        <f t="shared" si="10"/>
        <v>9916008.58</v>
      </c>
      <c r="AI32" s="80">
        <f t="shared" si="10"/>
        <v>11350633.44</v>
      </c>
      <c r="AJ32" s="154">
        <f t="shared" si="10"/>
        <v>10019283.21</v>
      </c>
      <c r="AK32" s="151"/>
    </row>
    <row r="33" spans="12:37" ht="12.75">
      <c r="L33" s="56" t="s">
        <v>8</v>
      </c>
      <c r="M33" s="53">
        <v>1817690</v>
      </c>
      <c r="N33" s="62">
        <v>1953950</v>
      </c>
      <c r="O33" s="62">
        <v>1707546</v>
      </c>
      <c r="P33" s="51">
        <v>1659676</v>
      </c>
      <c r="Q33" s="51">
        <f t="shared" si="7"/>
        <v>1978156</v>
      </c>
      <c r="R33" s="51">
        <f t="shared" si="7"/>
        <v>2254040</v>
      </c>
      <c r="S33" s="51">
        <f t="shared" si="8"/>
        <v>2442695</v>
      </c>
      <c r="T33" s="87">
        <f t="shared" si="8"/>
        <v>2800325</v>
      </c>
      <c r="U33" s="59">
        <f t="shared" si="9"/>
        <v>2935572</v>
      </c>
      <c r="V33" s="59">
        <f t="shared" si="9"/>
        <v>2420898</v>
      </c>
      <c r="W33" s="59">
        <f t="shared" si="9"/>
        <v>2862374</v>
      </c>
      <c r="X33" s="59">
        <f t="shared" si="9"/>
        <v>3354855.44</v>
      </c>
      <c r="Y33" s="59">
        <f t="shared" si="9"/>
        <v>3827189.49</v>
      </c>
      <c r="Z33" s="59">
        <f t="shared" si="9"/>
        <v>4153295.08</v>
      </c>
      <c r="AA33" s="59">
        <f t="shared" si="9"/>
        <v>4321586.43</v>
      </c>
      <c r="AB33" s="129">
        <f t="shared" si="9"/>
        <v>4684649.61</v>
      </c>
      <c r="AC33" s="129">
        <f t="shared" si="12"/>
        <v>4742161.2</v>
      </c>
      <c r="AD33" s="129">
        <f t="shared" si="10"/>
        <v>5305247.27</v>
      </c>
      <c r="AE33" s="129">
        <f t="shared" si="10"/>
        <v>5527189.43</v>
      </c>
      <c r="AF33" s="129">
        <f t="shared" si="10"/>
        <v>5986361.55</v>
      </c>
      <c r="AG33" s="126">
        <f t="shared" si="10"/>
        <v>1699345</v>
      </c>
      <c r="AH33" s="163">
        <f t="shared" si="10"/>
        <v>9257661.51</v>
      </c>
      <c r="AI33" s="80">
        <f t="shared" si="10"/>
        <v>8160024.04</v>
      </c>
      <c r="AJ33" s="154">
        <f t="shared" si="10"/>
        <v>7848019</v>
      </c>
      <c r="AK33" s="151"/>
    </row>
    <row r="34" spans="12:37" ht="12.75">
      <c r="L34" s="56" t="s">
        <v>9</v>
      </c>
      <c r="M34" s="61">
        <v>1814457</v>
      </c>
      <c r="N34" s="62">
        <v>1996420</v>
      </c>
      <c r="O34" s="62">
        <v>1624994</v>
      </c>
      <c r="P34" s="51">
        <v>1784007</v>
      </c>
      <c r="Q34" s="51">
        <f t="shared" si="7"/>
        <v>2156869</v>
      </c>
      <c r="R34" s="51">
        <f t="shared" si="7"/>
        <v>2430848</v>
      </c>
      <c r="S34" s="51">
        <f t="shared" si="8"/>
        <v>2807435.73</v>
      </c>
      <c r="T34" s="87">
        <f t="shared" si="8"/>
        <v>2908952</v>
      </c>
      <c r="U34" s="59">
        <f t="shared" si="9"/>
        <v>3090164</v>
      </c>
      <c r="V34" s="59">
        <f t="shared" si="9"/>
        <v>2877348</v>
      </c>
      <c r="W34" s="59">
        <f t="shared" si="9"/>
        <v>3217644</v>
      </c>
      <c r="X34" s="59">
        <f t="shared" si="9"/>
        <v>3981919.62</v>
      </c>
      <c r="Y34" s="59">
        <f t="shared" si="9"/>
        <v>4051106</v>
      </c>
      <c r="Z34" s="59">
        <f t="shared" si="9"/>
        <v>4424703.73</v>
      </c>
      <c r="AA34" s="59">
        <f t="shared" si="9"/>
        <v>4609169.99</v>
      </c>
      <c r="AB34" s="129">
        <f t="shared" si="9"/>
        <v>5340343.87</v>
      </c>
      <c r="AC34" s="129">
        <f t="shared" si="12"/>
        <v>5726666.8</v>
      </c>
      <c r="AD34" s="129">
        <f t="shared" si="10"/>
        <v>6483211.09</v>
      </c>
      <c r="AE34" s="129">
        <f t="shared" si="10"/>
        <v>6207997.88</v>
      </c>
      <c r="AF34" s="129">
        <f t="shared" si="10"/>
        <v>6294487.73</v>
      </c>
      <c r="AG34" s="126">
        <f t="shared" si="10"/>
        <v>1548308.42</v>
      </c>
      <c r="AH34" s="163">
        <f t="shared" si="10"/>
        <v>9122304.41</v>
      </c>
      <c r="AI34" s="80">
        <f t="shared" si="10"/>
        <v>8863526.46</v>
      </c>
      <c r="AJ34" s="154">
        <f t="shared" si="10"/>
        <v>8993789.83</v>
      </c>
      <c r="AK34" s="151"/>
    </row>
    <row r="35" spans="12:37" ht="12.75">
      <c r="L35" s="56" t="s">
        <v>10</v>
      </c>
      <c r="M35" s="53">
        <v>1830638</v>
      </c>
      <c r="N35" s="62">
        <v>1899970</v>
      </c>
      <c r="O35" s="62">
        <v>1781598</v>
      </c>
      <c r="P35" s="51">
        <v>1855809</v>
      </c>
      <c r="Q35" s="51">
        <f t="shared" si="7"/>
        <v>2113405</v>
      </c>
      <c r="R35" s="51">
        <f t="shared" si="7"/>
        <v>2505632.39</v>
      </c>
      <c r="S35" s="49">
        <f t="shared" si="8"/>
        <v>2300663.4</v>
      </c>
      <c r="T35" s="88">
        <f t="shared" si="8"/>
        <v>2904870.39</v>
      </c>
      <c r="U35" s="75">
        <f t="shared" si="9"/>
        <v>3144958.85</v>
      </c>
      <c r="V35" s="59">
        <f t="shared" si="9"/>
        <v>2610969.17</v>
      </c>
      <c r="W35" s="59">
        <f>W17</f>
        <v>2801985.04</v>
      </c>
      <c r="X35" s="59">
        <f t="shared" si="9"/>
        <v>3623853.46</v>
      </c>
      <c r="Y35" s="59">
        <f t="shared" si="9"/>
        <v>3628806.03</v>
      </c>
      <c r="Z35" s="59">
        <f t="shared" si="9"/>
        <v>4213067.64</v>
      </c>
      <c r="AA35" s="59">
        <f t="shared" si="9"/>
        <v>4768746.35</v>
      </c>
      <c r="AB35" s="129">
        <f t="shared" si="9"/>
        <v>4925761.25</v>
      </c>
      <c r="AC35" s="129">
        <f t="shared" si="12"/>
        <v>4940287.93</v>
      </c>
      <c r="AD35" s="129">
        <f t="shared" si="10"/>
        <v>5357614.33</v>
      </c>
      <c r="AE35" s="129">
        <f t="shared" si="10"/>
        <v>5407122.11</v>
      </c>
      <c r="AF35" s="129">
        <f t="shared" si="10"/>
        <v>5293558.18</v>
      </c>
      <c r="AG35" s="126">
        <f t="shared" si="10"/>
        <v>2291502.76</v>
      </c>
      <c r="AH35" s="163">
        <f t="shared" si="10"/>
        <v>6319421.5</v>
      </c>
      <c r="AI35" s="80">
        <f t="shared" si="10"/>
        <v>7673121.68</v>
      </c>
      <c r="AJ35" s="154">
        <f t="shared" si="10"/>
        <v>7213825.5</v>
      </c>
      <c r="AK35" s="151"/>
    </row>
    <row r="36" spans="13:37" ht="13.5" thickBot="1">
      <c r="M36" s="6">
        <f aca="true" t="shared" si="13" ref="M36:AJ36">SUM(M24:M35)</f>
        <v>29187730.37</v>
      </c>
      <c r="N36" s="6">
        <f t="shared" si="13"/>
        <v>30999229</v>
      </c>
      <c r="O36" s="6">
        <f t="shared" si="13"/>
        <v>25650342.75</v>
      </c>
      <c r="P36" s="6">
        <f t="shared" si="13"/>
        <v>27761842.25</v>
      </c>
      <c r="Q36" s="6">
        <f t="shared" si="13"/>
        <v>32424603</v>
      </c>
      <c r="R36" s="6">
        <f t="shared" si="13"/>
        <v>37575390.230000004</v>
      </c>
      <c r="S36" s="85">
        <f t="shared" si="13"/>
        <v>41468701.60999999</v>
      </c>
      <c r="T36" s="86">
        <f t="shared" si="13"/>
        <v>44681326.989999995</v>
      </c>
      <c r="U36" s="86">
        <f t="shared" si="13"/>
        <v>46965591.85</v>
      </c>
      <c r="V36" s="108">
        <f t="shared" si="13"/>
        <v>40702497.84</v>
      </c>
      <c r="W36" s="84">
        <f t="shared" si="13"/>
        <v>44788450.75</v>
      </c>
      <c r="X36" s="83">
        <f t="shared" si="13"/>
        <v>51646055.83999999</v>
      </c>
      <c r="Y36" s="83">
        <f t="shared" si="13"/>
        <v>58159031.550000004</v>
      </c>
      <c r="Z36" s="83">
        <f t="shared" si="13"/>
        <v>63919045.89</v>
      </c>
      <c r="AA36" s="83">
        <f t="shared" si="13"/>
        <v>69191842.69999999</v>
      </c>
      <c r="AB36" s="83">
        <f t="shared" si="13"/>
        <v>75512711.61</v>
      </c>
      <c r="AC36" s="83">
        <f t="shared" si="13"/>
        <v>78624663.03999999</v>
      </c>
      <c r="AD36" s="137">
        <f t="shared" si="13"/>
        <v>78188284.64000002</v>
      </c>
      <c r="AE36" s="139">
        <f t="shared" si="13"/>
        <v>88513591.45</v>
      </c>
      <c r="AF36" s="160">
        <f t="shared" si="13"/>
        <v>90970530.71000001</v>
      </c>
      <c r="AG36" s="165">
        <f t="shared" si="13"/>
        <v>61984294.9</v>
      </c>
      <c r="AH36" s="164">
        <f t="shared" si="13"/>
        <v>80097427.99</v>
      </c>
      <c r="AI36" s="138">
        <f t="shared" si="13"/>
        <v>124033307.14000002</v>
      </c>
      <c r="AJ36" s="140">
        <f t="shared" si="13"/>
        <v>126616301.24</v>
      </c>
      <c r="AK36" s="159">
        <f>SUM(AK24:AK35)</f>
        <v>65597119.19</v>
      </c>
    </row>
    <row r="37" ht="13.5" thickTop="1"/>
    <row r="45" spans="39:41" ht="12.75">
      <c r="AM45" s="67">
        <f>SUM(AJ6:AJ11)</f>
        <v>64898889.69</v>
      </c>
      <c r="AN45" s="67">
        <f>SUM(AK6:AK17)</f>
        <v>65597119.19</v>
      </c>
      <c r="AO45" s="68">
        <f>(AN45/AM45)-1</f>
        <v>0.010758727974164106</v>
      </c>
    </row>
  </sheetData>
  <sheetProtection/>
  <printOptions/>
  <pageMargins left="0.25" right="0.25" top="1" bottom="1" header="0.5" footer="0.5"/>
  <pageSetup fitToHeight="1" fitToWidth="1" horizontalDpi="300" verticalDpi="300" orientation="landscape" r:id="rId2"/>
  <headerFooter alignWithMargins="0">
    <oddFooter>&amp;L&amp;F&amp;A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C4">
      <selection activeCell="AK11" sqref="AK11"/>
    </sheetView>
  </sheetViews>
  <sheetFormatPr defaultColWidth="9.140625" defaultRowHeight="12.75"/>
  <cols>
    <col min="1" max="1" width="12.421875" style="0" customWidth="1"/>
    <col min="2" max="2" width="10.57421875" style="3" customWidth="1"/>
    <col min="3" max="3" width="16.8515625" style="3" customWidth="1"/>
    <col min="4" max="4" width="11.28125" style="3" bestFit="1" customWidth="1"/>
    <col min="5" max="5" width="12.8515625" style="3" bestFit="1" customWidth="1"/>
    <col min="6" max="6" width="11.28125" style="3" bestFit="1" customWidth="1"/>
    <col min="7" max="7" width="9.140625" style="3" customWidth="1"/>
    <col min="8" max="11" width="10.28125" style="3" bestFit="1" customWidth="1"/>
    <col min="12" max="12" width="10.28125" style="3" customWidth="1"/>
    <col min="13" max="13" width="10.140625" style="3" customWidth="1"/>
    <col min="14" max="14" width="10.28125" style="0" bestFit="1" customWidth="1"/>
    <col min="15" max="15" width="10.28125" style="0" customWidth="1"/>
    <col min="16" max="17" width="12.140625" style="0" bestFit="1" customWidth="1"/>
    <col min="18" max="18" width="12.140625" style="0" customWidth="1"/>
    <col min="19" max="19" width="12.7109375" style="0" bestFit="1" customWidth="1"/>
    <col min="20" max="20" width="12.00390625" style="0" customWidth="1"/>
    <col min="21" max="21" width="12.7109375" style="0" bestFit="1" customWidth="1"/>
    <col min="22" max="23" width="12.7109375" style="0" customWidth="1"/>
    <col min="24" max="24" width="12.7109375" style="0" bestFit="1" customWidth="1"/>
    <col min="25" max="25" width="12.7109375" style="0" customWidth="1"/>
    <col min="26" max="29" width="12.8515625" style="0" customWidth="1"/>
    <col min="30" max="37" width="18.140625" style="0" customWidth="1"/>
    <col min="38" max="38" width="18.57421875" style="0" customWidth="1"/>
    <col min="40" max="40" width="9.140625" style="0" customWidth="1"/>
  </cols>
  <sheetData>
    <row r="1" ht="18">
      <c r="B1" s="25" t="s">
        <v>27</v>
      </c>
    </row>
    <row r="2" ht="13.5" thickBot="1"/>
    <row r="3" spans="1:38" ht="12.75">
      <c r="A3" s="28" t="s">
        <v>38</v>
      </c>
      <c r="B3" s="28" t="s">
        <v>19</v>
      </c>
      <c r="C3" s="28" t="s">
        <v>20</v>
      </c>
      <c r="D3" s="28" t="s">
        <v>24</v>
      </c>
      <c r="E3" s="28" t="s">
        <v>12</v>
      </c>
      <c r="F3" s="28" t="s">
        <v>13</v>
      </c>
      <c r="G3" s="28" t="s">
        <v>14</v>
      </c>
      <c r="H3" s="28" t="s">
        <v>15</v>
      </c>
      <c r="I3" s="28" t="s">
        <v>16</v>
      </c>
      <c r="J3" s="28" t="s">
        <v>17</v>
      </c>
      <c r="K3" s="28" t="s">
        <v>18</v>
      </c>
      <c r="L3" s="28" t="s">
        <v>30</v>
      </c>
      <c r="M3" s="28" t="s">
        <v>32</v>
      </c>
      <c r="N3" s="28" t="s">
        <v>33</v>
      </c>
      <c r="O3" s="28" t="s">
        <v>35</v>
      </c>
      <c r="P3" s="28" t="s">
        <v>63</v>
      </c>
      <c r="Q3" s="28" t="s">
        <v>64</v>
      </c>
      <c r="R3" s="28" t="s">
        <v>66</v>
      </c>
      <c r="S3" s="28" t="s">
        <v>68</v>
      </c>
      <c r="T3" s="28" t="s">
        <v>70</v>
      </c>
      <c r="U3" s="28" t="s">
        <v>73</v>
      </c>
      <c r="V3" s="28" t="s">
        <v>74</v>
      </c>
      <c r="W3" s="28" t="s">
        <v>76</v>
      </c>
      <c r="X3" s="28" t="s">
        <v>79</v>
      </c>
      <c r="Y3" s="28" t="s">
        <v>82</v>
      </c>
      <c r="Z3" s="28" t="s">
        <v>83</v>
      </c>
      <c r="AA3" s="28" t="s">
        <v>87</v>
      </c>
      <c r="AB3" s="28" t="s">
        <v>88</v>
      </c>
      <c r="AC3" s="28" t="s">
        <v>90</v>
      </c>
      <c r="AD3" s="28" t="s">
        <v>92</v>
      </c>
      <c r="AE3" s="28" t="s">
        <v>95</v>
      </c>
      <c r="AF3" s="28" t="s">
        <v>96</v>
      </c>
      <c r="AG3" s="28" t="s">
        <v>98</v>
      </c>
      <c r="AH3" s="28" t="s">
        <v>100</v>
      </c>
      <c r="AI3" s="28" t="s">
        <v>102</v>
      </c>
      <c r="AJ3" s="28" t="s">
        <v>104</v>
      </c>
      <c r="AK3" s="28" t="s">
        <v>107</v>
      </c>
      <c r="AL3" s="28" t="s">
        <v>36</v>
      </c>
    </row>
    <row r="4" spans="1:38" ht="13.5" thickBot="1">
      <c r="A4" s="30" t="s">
        <v>43</v>
      </c>
      <c r="B4" s="30" t="s">
        <v>46</v>
      </c>
      <c r="C4" s="30" t="s">
        <v>39</v>
      </c>
      <c r="D4" s="31" t="s">
        <v>31</v>
      </c>
      <c r="E4" s="31" t="s">
        <v>31</v>
      </c>
      <c r="F4" s="31" t="s">
        <v>31</v>
      </c>
      <c r="G4" s="31" t="s">
        <v>31</v>
      </c>
      <c r="H4" s="31" t="s">
        <v>31</v>
      </c>
      <c r="I4" s="31" t="s">
        <v>31</v>
      </c>
      <c r="J4" s="31" t="s">
        <v>31</v>
      </c>
      <c r="K4" s="31" t="s">
        <v>31</v>
      </c>
      <c r="L4" s="31" t="s">
        <v>31</v>
      </c>
      <c r="M4" s="31" t="s">
        <v>31</v>
      </c>
      <c r="N4" s="31" t="s">
        <v>31</v>
      </c>
      <c r="O4" s="31" t="s">
        <v>31</v>
      </c>
      <c r="P4" s="31" t="s">
        <v>31</v>
      </c>
      <c r="Q4" s="31" t="s">
        <v>31</v>
      </c>
      <c r="R4" s="31" t="s">
        <v>31</v>
      </c>
      <c r="S4" s="31" t="s">
        <v>31</v>
      </c>
      <c r="T4" s="31" t="s">
        <v>31</v>
      </c>
      <c r="U4" s="31" t="s">
        <v>31</v>
      </c>
      <c r="V4" s="31" t="s">
        <v>31</v>
      </c>
      <c r="W4" s="31" t="s">
        <v>31</v>
      </c>
      <c r="X4" s="31" t="s">
        <v>31</v>
      </c>
      <c r="Y4" s="31" t="s">
        <v>31</v>
      </c>
      <c r="Z4" s="31" t="s">
        <v>31</v>
      </c>
      <c r="AA4" s="31" t="s">
        <v>31</v>
      </c>
      <c r="AB4" s="31" t="s">
        <v>31</v>
      </c>
      <c r="AC4" s="31" t="s">
        <v>31</v>
      </c>
      <c r="AD4" s="31" t="s">
        <v>31</v>
      </c>
      <c r="AE4" s="31" t="s">
        <v>31</v>
      </c>
      <c r="AF4" s="31" t="s">
        <v>31</v>
      </c>
      <c r="AG4" s="31" t="s">
        <v>31</v>
      </c>
      <c r="AH4" s="31" t="s">
        <v>31</v>
      </c>
      <c r="AI4" s="31" t="s">
        <v>31</v>
      </c>
      <c r="AJ4" s="31" t="s">
        <v>31</v>
      </c>
      <c r="AK4" s="31" t="s">
        <v>31</v>
      </c>
      <c r="AL4" s="31" t="s">
        <v>37</v>
      </c>
    </row>
    <row r="5" spans="1:38" ht="12.75">
      <c r="A5" s="39" t="s">
        <v>11</v>
      </c>
      <c r="B5" s="39" t="s">
        <v>0</v>
      </c>
      <c r="C5" s="39" t="s">
        <v>1</v>
      </c>
      <c r="D5" s="5"/>
      <c r="E5" s="4">
        <v>247382.23</v>
      </c>
      <c r="F5" s="4">
        <v>393196.71</v>
      </c>
      <c r="G5" s="4">
        <v>269335.35</v>
      </c>
      <c r="H5" s="5">
        <v>289710.66</v>
      </c>
      <c r="I5" s="4">
        <v>304721.03</v>
      </c>
      <c r="J5" s="4">
        <v>312207.76</v>
      </c>
      <c r="K5" s="4">
        <v>317926.54</v>
      </c>
      <c r="L5" s="6">
        <v>343379</v>
      </c>
      <c r="M5" s="4">
        <v>323193.53</v>
      </c>
      <c r="N5" s="4">
        <v>372974</v>
      </c>
      <c r="O5" s="4">
        <v>312196</v>
      </c>
      <c r="P5" s="4">
        <v>304588.74</v>
      </c>
      <c r="Q5" s="20">
        <v>333795</v>
      </c>
      <c r="R5" s="20">
        <v>381716</v>
      </c>
      <c r="S5" s="21">
        <v>424611.03</v>
      </c>
      <c r="T5" s="21">
        <v>430333</v>
      </c>
      <c r="U5" s="21">
        <v>458078</v>
      </c>
      <c r="V5" s="21">
        <v>439872</v>
      </c>
      <c r="W5" s="21">
        <v>394158</v>
      </c>
      <c r="X5" s="21">
        <v>465240</v>
      </c>
      <c r="Y5" s="21">
        <v>524734.95</v>
      </c>
      <c r="Z5" s="21">
        <v>573795.54</v>
      </c>
      <c r="AA5" s="21">
        <v>626144.27</v>
      </c>
      <c r="AB5" s="21">
        <v>667165.63</v>
      </c>
      <c r="AC5" s="21">
        <v>734189.08</v>
      </c>
      <c r="AD5" s="21">
        <v>718885.81</v>
      </c>
      <c r="AE5" s="21">
        <v>867565.59</v>
      </c>
      <c r="AF5" s="21">
        <v>919173.07</v>
      </c>
      <c r="AG5" s="21">
        <v>848077.31</v>
      </c>
      <c r="AH5" s="21">
        <v>449038.45</v>
      </c>
      <c r="AI5" s="21">
        <v>1033477.06</v>
      </c>
      <c r="AJ5" s="21">
        <v>1403442</v>
      </c>
      <c r="AK5" s="21">
        <v>1320594.28</v>
      </c>
      <c r="AL5" s="13">
        <f aca="true" t="shared" si="0" ref="AL5:AL10">+AK5/AJ5-1</f>
        <v>-0.05903180893831017</v>
      </c>
    </row>
    <row r="6" spans="1:38" ht="12.75">
      <c r="A6" s="39" t="s">
        <v>0</v>
      </c>
      <c r="B6" s="39" t="s">
        <v>1</v>
      </c>
      <c r="C6" s="39" t="s">
        <v>2</v>
      </c>
      <c r="D6" s="5"/>
      <c r="E6" s="4">
        <v>297531.26</v>
      </c>
      <c r="F6" s="4">
        <v>427786.72</v>
      </c>
      <c r="G6" s="4">
        <v>299163.69</v>
      </c>
      <c r="H6" s="5">
        <v>296506.74</v>
      </c>
      <c r="I6" s="4">
        <v>349689.09</v>
      </c>
      <c r="J6" s="4">
        <v>378860.2</v>
      </c>
      <c r="K6" s="4">
        <v>395828.7</v>
      </c>
      <c r="L6" s="6">
        <v>389598.37</v>
      </c>
      <c r="M6" s="4">
        <v>420041</v>
      </c>
      <c r="N6" s="4">
        <v>489509</v>
      </c>
      <c r="O6" s="4">
        <v>326100</v>
      </c>
      <c r="P6" s="4">
        <v>397178.85</v>
      </c>
      <c r="Q6" s="20">
        <v>422500</v>
      </c>
      <c r="R6" s="20">
        <v>460989</v>
      </c>
      <c r="S6" s="21">
        <v>461464</v>
      </c>
      <c r="T6" s="21">
        <v>497307</v>
      </c>
      <c r="U6" s="21">
        <v>575356</v>
      </c>
      <c r="V6" s="21">
        <v>546331</v>
      </c>
      <c r="W6" s="21">
        <v>484495.26</v>
      </c>
      <c r="X6" s="21">
        <v>535319.82</v>
      </c>
      <c r="Y6" s="21">
        <v>652605.33</v>
      </c>
      <c r="Z6" s="21">
        <v>832742</v>
      </c>
      <c r="AA6" s="21">
        <v>702588.68</v>
      </c>
      <c r="AB6" s="21">
        <v>744118.26</v>
      </c>
      <c r="AC6" s="21">
        <v>880418.41</v>
      </c>
      <c r="AD6" s="21">
        <v>816006.86</v>
      </c>
      <c r="AE6" s="21">
        <v>1061939.83</v>
      </c>
      <c r="AF6" s="21">
        <f>1042096.36</f>
        <v>1042096.36</v>
      </c>
      <c r="AG6" s="21">
        <v>1105229.98</v>
      </c>
      <c r="AH6" s="21">
        <v>553884.97</v>
      </c>
      <c r="AI6" s="21">
        <v>1303077.72</v>
      </c>
      <c r="AJ6" s="21">
        <v>1720253.57</v>
      </c>
      <c r="AK6" s="21">
        <v>1705078.12</v>
      </c>
      <c r="AL6" s="13">
        <f t="shared" si="0"/>
        <v>-0.008821635522023641</v>
      </c>
    </row>
    <row r="7" spans="1:38" ht="12.75">
      <c r="A7" s="39" t="s">
        <v>1</v>
      </c>
      <c r="B7" s="39" t="s">
        <v>2</v>
      </c>
      <c r="C7" s="39" t="s">
        <v>3</v>
      </c>
      <c r="D7" s="5"/>
      <c r="E7" s="4">
        <v>272967</v>
      </c>
      <c r="F7" s="4">
        <v>427508.72</v>
      </c>
      <c r="G7" s="4">
        <v>301236.66</v>
      </c>
      <c r="H7" s="5">
        <v>291473.52</v>
      </c>
      <c r="I7" s="4">
        <v>342567.33</v>
      </c>
      <c r="J7" s="4">
        <v>371689.78</v>
      </c>
      <c r="K7" s="4">
        <v>406845.31</v>
      </c>
      <c r="L7" s="6">
        <v>463570.38</v>
      </c>
      <c r="M7" s="4">
        <v>523228</v>
      </c>
      <c r="N7" s="4">
        <v>467090</v>
      </c>
      <c r="O7" s="4">
        <v>382151</v>
      </c>
      <c r="P7" s="4">
        <v>440701.82</v>
      </c>
      <c r="Q7" s="20">
        <v>502867</v>
      </c>
      <c r="R7" s="20">
        <v>573535</v>
      </c>
      <c r="S7" s="21">
        <v>663729</v>
      </c>
      <c r="T7" s="21">
        <v>702891.47</v>
      </c>
      <c r="U7" s="21">
        <v>715149</v>
      </c>
      <c r="V7" s="21">
        <v>642827</v>
      </c>
      <c r="W7" s="21">
        <v>608724</v>
      </c>
      <c r="X7" s="21">
        <v>633382.22</v>
      </c>
      <c r="Y7" s="21">
        <v>931355.77</v>
      </c>
      <c r="Z7" s="21">
        <v>801887.09</v>
      </c>
      <c r="AA7" s="21">
        <v>943507.1</v>
      </c>
      <c r="AB7" s="21">
        <v>1059493</v>
      </c>
      <c r="AC7" s="21">
        <v>1065512.41</v>
      </c>
      <c r="AD7" s="21">
        <v>1027731.87</v>
      </c>
      <c r="AE7" s="21">
        <v>1243496.21</v>
      </c>
      <c r="AF7" s="21">
        <v>1132514.36</v>
      </c>
      <c r="AG7" s="21">
        <v>1268977.2</v>
      </c>
      <c r="AH7" s="21">
        <v>602115</v>
      </c>
      <c r="AI7" s="21">
        <v>1582188.41</v>
      </c>
      <c r="AJ7" s="21">
        <v>1811334.7</v>
      </c>
      <c r="AK7" s="21">
        <v>1864264.23</v>
      </c>
      <c r="AL7" s="13">
        <f t="shared" si="0"/>
        <v>0.02922128638070043</v>
      </c>
    </row>
    <row r="8" spans="1:38" ht="12.75">
      <c r="A8" s="39" t="s">
        <v>2</v>
      </c>
      <c r="B8" s="39" t="s">
        <v>3</v>
      </c>
      <c r="C8" s="39" t="s">
        <v>4</v>
      </c>
      <c r="D8" s="5"/>
      <c r="E8" s="4">
        <v>423988.78</v>
      </c>
      <c r="F8" s="4">
        <v>424089.33</v>
      </c>
      <c r="G8" s="4">
        <v>308928.35</v>
      </c>
      <c r="H8" s="5">
        <v>389971.32</v>
      </c>
      <c r="I8" s="4">
        <v>355394.6</v>
      </c>
      <c r="J8" s="4">
        <v>404138.67</v>
      </c>
      <c r="K8" s="4">
        <v>443466.63</v>
      </c>
      <c r="L8" s="6">
        <v>456272.39</v>
      </c>
      <c r="M8" s="4">
        <v>446919</v>
      </c>
      <c r="N8" s="4">
        <v>513986</v>
      </c>
      <c r="O8" s="4">
        <v>387629</v>
      </c>
      <c r="P8" s="4">
        <v>454388</v>
      </c>
      <c r="Q8" s="20">
        <v>480786</v>
      </c>
      <c r="R8" s="20">
        <v>561758.45</v>
      </c>
      <c r="S8" s="21">
        <v>700511</v>
      </c>
      <c r="T8" s="21">
        <v>678928</v>
      </c>
      <c r="U8" s="21">
        <v>794654</v>
      </c>
      <c r="V8" s="21">
        <v>706951.58</v>
      </c>
      <c r="W8" s="21">
        <v>657819.99</v>
      </c>
      <c r="X8" s="21">
        <v>837639</v>
      </c>
      <c r="Y8" s="21">
        <v>808126.59</v>
      </c>
      <c r="Z8" s="21">
        <v>870295</v>
      </c>
      <c r="AA8" s="21">
        <v>1039063</v>
      </c>
      <c r="AB8" s="21">
        <v>1131351.75</v>
      </c>
      <c r="AC8" s="21">
        <v>1172165.13</v>
      </c>
      <c r="AD8" s="21">
        <v>1108511.84</v>
      </c>
      <c r="AE8" s="21">
        <v>1327676.71</v>
      </c>
      <c r="AF8" s="21">
        <v>1479399.17</v>
      </c>
      <c r="AG8" s="21">
        <v>1648811.17</v>
      </c>
      <c r="AH8" s="21">
        <v>711059.57</v>
      </c>
      <c r="AI8" s="21">
        <v>2036968.55</v>
      </c>
      <c r="AJ8" s="21">
        <v>2144778.07</v>
      </c>
      <c r="AK8" s="21">
        <v>2337089.83</v>
      </c>
      <c r="AL8" s="13">
        <f t="shared" si="0"/>
        <v>0.08966510926699289</v>
      </c>
    </row>
    <row r="9" spans="1:38" ht="12.75">
      <c r="A9" s="39" t="s">
        <v>3</v>
      </c>
      <c r="B9" s="39" t="s">
        <v>4</v>
      </c>
      <c r="C9" s="39" t="s">
        <v>5</v>
      </c>
      <c r="D9" s="5">
        <v>420016.65</v>
      </c>
      <c r="E9" s="4">
        <v>446100.21</v>
      </c>
      <c r="F9" s="4">
        <v>499308.88</v>
      </c>
      <c r="G9" s="4">
        <v>414557.38</v>
      </c>
      <c r="H9" s="5">
        <v>497707.68</v>
      </c>
      <c r="I9" s="4">
        <v>480496.75</v>
      </c>
      <c r="J9" s="4">
        <v>529258.3</v>
      </c>
      <c r="K9" s="4">
        <v>569355.39</v>
      </c>
      <c r="L9" s="6">
        <v>584864.72</v>
      </c>
      <c r="M9" s="4">
        <v>624209</v>
      </c>
      <c r="N9" s="4">
        <v>663590</v>
      </c>
      <c r="O9" s="4">
        <v>526190</v>
      </c>
      <c r="P9" s="4">
        <v>584573.24</v>
      </c>
      <c r="Q9" s="20">
        <v>612907</v>
      </c>
      <c r="R9" s="20">
        <v>738673</v>
      </c>
      <c r="S9" s="21">
        <v>869946.6</v>
      </c>
      <c r="T9" s="21">
        <v>916061</v>
      </c>
      <c r="U9" s="21">
        <v>1000301</v>
      </c>
      <c r="V9" s="21">
        <v>784745.09</v>
      </c>
      <c r="W9" s="21">
        <v>822189.78</v>
      </c>
      <c r="X9" s="21">
        <v>1138434.34</v>
      </c>
      <c r="Y9" s="21">
        <v>878738.56</v>
      </c>
      <c r="Z9" s="21">
        <v>1177197</v>
      </c>
      <c r="AA9" s="21">
        <v>1255769.22</v>
      </c>
      <c r="AB9" s="21">
        <v>1383218.76</v>
      </c>
      <c r="AC9" s="21">
        <v>1415185.46</v>
      </c>
      <c r="AD9" s="21">
        <v>1238899.77</v>
      </c>
      <c r="AE9" s="21">
        <v>1667298.24</v>
      </c>
      <c r="AF9" s="21">
        <v>1622487.75</v>
      </c>
      <c r="AG9" s="21">
        <v>1926766.72</v>
      </c>
      <c r="AH9" s="21">
        <v>994689</v>
      </c>
      <c r="AI9" s="21">
        <v>1992267.44</v>
      </c>
      <c r="AJ9" s="21">
        <v>2392971.89</v>
      </c>
      <c r="AK9" s="21">
        <v>2549023.96</v>
      </c>
      <c r="AL9" s="13">
        <f t="shared" si="0"/>
        <v>0.06521266323776165</v>
      </c>
    </row>
    <row r="10" spans="1:38" ht="12.75">
      <c r="A10" s="39" t="s">
        <v>4</v>
      </c>
      <c r="B10" s="39" t="s">
        <v>5</v>
      </c>
      <c r="C10" s="39" t="s">
        <v>6</v>
      </c>
      <c r="D10" s="5">
        <v>442123.62</v>
      </c>
      <c r="E10" s="4">
        <v>477526.05</v>
      </c>
      <c r="F10" s="4">
        <v>525279.76</v>
      </c>
      <c r="G10" s="4">
        <v>451251.13</v>
      </c>
      <c r="H10" s="5">
        <v>486047.98</v>
      </c>
      <c r="I10" s="4">
        <v>557250.25</v>
      </c>
      <c r="J10" s="4">
        <v>590016.93</v>
      </c>
      <c r="K10" s="4">
        <v>615924.61</v>
      </c>
      <c r="L10" s="6">
        <v>688158.49</v>
      </c>
      <c r="M10" s="4">
        <v>706246</v>
      </c>
      <c r="N10" s="4">
        <v>721357</v>
      </c>
      <c r="O10" s="4">
        <v>644896.2</v>
      </c>
      <c r="P10" s="4">
        <v>643958.76</v>
      </c>
      <c r="Q10" s="20">
        <v>727869</v>
      </c>
      <c r="R10" s="20">
        <v>838629</v>
      </c>
      <c r="S10" s="21">
        <v>954628</v>
      </c>
      <c r="T10" s="21">
        <v>1136694.5</v>
      </c>
      <c r="U10" s="21">
        <v>1044823</v>
      </c>
      <c r="V10" s="21">
        <v>752121</v>
      </c>
      <c r="W10" s="21">
        <v>986382.36</v>
      </c>
      <c r="X10" s="21">
        <v>1041547</v>
      </c>
      <c r="Y10" s="21">
        <v>1165467.02</v>
      </c>
      <c r="Z10" s="21">
        <v>1207529</v>
      </c>
      <c r="AA10" s="21">
        <v>1336765.31</v>
      </c>
      <c r="AB10" s="21">
        <v>1449874.77</v>
      </c>
      <c r="AC10" s="21">
        <v>1453981.52</v>
      </c>
      <c r="AD10" s="21">
        <v>1358209.4</v>
      </c>
      <c r="AE10" s="21">
        <v>1671309.51</v>
      </c>
      <c r="AF10" s="21">
        <f>5522485.64*(0.333333333333333)</f>
        <v>1840828.5466666664</v>
      </c>
      <c r="AG10" s="21">
        <v>1980966.29</v>
      </c>
      <c r="AH10" s="21">
        <v>1150770.17</v>
      </c>
      <c r="AI10" s="21">
        <v>2354710.4</v>
      </c>
      <c r="AJ10" s="21">
        <v>2552400.44</v>
      </c>
      <c r="AK10" s="21">
        <v>2739095.73</v>
      </c>
      <c r="AL10" s="13">
        <f t="shared" si="0"/>
        <v>0.07314498425646732</v>
      </c>
    </row>
    <row r="11" spans="1:38" ht="12.75">
      <c r="A11" s="39" t="s">
        <v>5</v>
      </c>
      <c r="B11" s="39" t="s">
        <v>6</v>
      </c>
      <c r="C11" s="39" t="s">
        <v>7</v>
      </c>
      <c r="D11" s="5">
        <v>452258.46</v>
      </c>
      <c r="E11" s="4">
        <v>433287.09</v>
      </c>
      <c r="F11" s="4">
        <v>494879.67</v>
      </c>
      <c r="G11" s="4">
        <v>423957.5</v>
      </c>
      <c r="H11" s="5">
        <v>450872.37</v>
      </c>
      <c r="I11" s="4">
        <v>491418.51</v>
      </c>
      <c r="J11" s="4">
        <v>550553.04</v>
      </c>
      <c r="K11" s="4">
        <v>581815.85</v>
      </c>
      <c r="L11" s="6">
        <v>593291.5</v>
      </c>
      <c r="M11" s="4">
        <v>702276</v>
      </c>
      <c r="N11" s="4">
        <v>703768</v>
      </c>
      <c r="O11" s="4">
        <v>613331</v>
      </c>
      <c r="P11" s="4">
        <v>612535.19</v>
      </c>
      <c r="Q11" s="20">
        <v>737523</v>
      </c>
      <c r="R11" s="20">
        <v>892225</v>
      </c>
      <c r="S11" s="21">
        <v>1055960.37</v>
      </c>
      <c r="T11" s="21">
        <v>1067836.27</v>
      </c>
      <c r="U11" s="21">
        <v>1080397</v>
      </c>
      <c r="V11" s="21">
        <v>799479</v>
      </c>
      <c r="W11" s="21">
        <v>944458.14</v>
      </c>
      <c r="X11" s="21">
        <v>1076358.4</v>
      </c>
      <c r="Y11" s="21">
        <v>1182967.63</v>
      </c>
      <c r="Z11" s="21">
        <v>1378734.09</v>
      </c>
      <c r="AA11" s="21">
        <v>1388208.86</v>
      </c>
      <c r="AB11" s="21">
        <v>1541709.02</v>
      </c>
      <c r="AC11" s="21">
        <v>1486802.39</v>
      </c>
      <c r="AD11" s="21">
        <v>1489275.93</v>
      </c>
      <c r="AE11" s="21">
        <v>1869241.51</v>
      </c>
      <c r="AF11" s="21">
        <v>1796516.42</v>
      </c>
      <c r="AG11" s="21">
        <v>748486.19</v>
      </c>
      <c r="AH11" s="21">
        <v>1600555</v>
      </c>
      <c r="AI11" s="21">
        <v>2711964.09</v>
      </c>
      <c r="AJ11" s="21">
        <v>2756302.01</v>
      </c>
      <c r="AK11" s="21"/>
      <c r="AL11" s="13"/>
    </row>
    <row r="12" spans="1:38" ht="12.75">
      <c r="A12" s="39" t="s">
        <v>6</v>
      </c>
      <c r="B12" s="39" t="s">
        <v>7</v>
      </c>
      <c r="C12" s="39" t="s">
        <v>8</v>
      </c>
      <c r="D12" s="5">
        <v>355197.68</v>
      </c>
      <c r="E12" s="4">
        <v>324638.76</v>
      </c>
      <c r="F12" s="4">
        <v>376527.61</v>
      </c>
      <c r="G12" s="4">
        <v>299455.75</v>
      </c>
      <c r="H12" s="5">
        <v>343988.21</v>
      </c>
      <c r="I12" s="4">
        <v>377385.87</v>
      </c>
      <c r="J12" s="4">
        <v>448725.96</v>
      </c>
      <c r="K12" s="4">
        <v>490712.55</v>
      </c>
      <c r="L12" s="6">
        <v>420684.14</v>
      </c>
      <c r="M12" s="4">
        <v>514210</v>
      </c>
      <c r="N12" s="4">
        <v>531700</v>
      </c>
      <c r="O12" s="4">
        <v>477697</v>
      </c>
      <c r="P12" s="4">
        <v>472455.3</v>
      </c>
      <c r="Q12" s="20">
        <v>548584</v>
      </c>
      <c r="R12" s="20">
        <v>694715.57</v>
      </c>
      <c r="S12" s="21">
        <v>730195.82</v>
      </c>
      <c r="T12" s="21">
        <v>819613.67</v>
      </c>
      <c r="U12" s="21">
        <v>837093</v>
      </c>
      <c r="V12" s="21">
        <v>624965</v>
      </c>
      <c r="W12" s="21">
        <v>672269</v>
      </c>
      <c r="X12" s="21">
        <v>840408.88</v>
      </c>
      <c r="Y12" s="21">
        <v>929008.72</v>
      </c>
      <c r="Z12" s="21">
        <v>916923.89</v>
      </c>
      <c r="AA12" s="21">
        <v>1033774.53</v>
      </c>
      <c r="AB12" s="21">
        <v>1123806.18</v>
      </c>
      <c r="AC12" s="21">
        <v>1098501.26</v>
      </c>
      <c r="AD12" s="21">
        <v>1148890.37</v>
      </c>
      <c r="AE12" s="21">
        <v>1323125.48</v>
      </c>
      <c r="AF12" s="21">
        <v>1517022.31</v>
      </c>
      <c r="AG12" s="21">
        <v>182709.83</v>
      </c>
      <c r="AH12" s="21">
        <v>1560201.31</v>
      </c>
      <c r="AI12" s="21">
        <v>2294332.3</v>
      </c>
      <c r="AJ12" s="21">
        <v>2082568.6</v>
      </c>
      <c r="AK12" s="21"/>
      <c r="AL12" s="13"/>
    </row>
    <row r="13" spans="1:38" ht="12.75">
      <c r="A13" s="39" t="s">
        <v>7</v>
      </c>
      <c r="B13" s="39" t="s">
        <v>8</v>
      </c>
      <c r="C13" s="39" t="s">
        <v>9</v>
      </c>
      <c r="D13" s="5">
        <v>270694.74</v>
      </c>
      <c r="E13" s="4">
        <v>289306.78</v>
      </c>
      <c r="F13" s="4">
        <v>349714.37</v>
      </c>
      <c r="G13" s="4">
        <v>322827.07</v>
      </c>
      <c r="H13" s="5">
        <v>310618.27</v>
      </c>
      <c r="I13" s="4">
        <v>331735.19</v>
      </c>
      <c r="J13" s="4">
        <v>389238.25</v>
      </c>
      <c r="K13" s="4">
        <v>381671.4</v>
      </c>
      <c r="L13" s="6">
        <v>448273.24</v>
      </c>
      <c r="M13" s="4">
        <v>459448</v>
      </c>
      <c r="N13" s="4">
        <v>462547</v>
      </c>
      <c r="O13" s="4">
        <v>417122</v>
      </c>
      <c r="P13" s="4">
        <v>391178</v>
      </c>
      <c r="Q13" s="20">
        <v>457376</v>
      </c>
      <c r="R13" s="20">
        <v>555375.5</v>
      </c>
      <c r="S13" s="21">
        <v>685675</v>
      </c>
      <c r="T13" s="21">
        <v>748226</v>
      </c>
      <c r="U13" s="21">
        <v>693146</v>
      </c>
      <c r="V13" s="21">
        <v>540675</v>
      </c>
      <c r="W13" s="21">
        <v>614817.34</v>
      </c>
      <c r="X13" s="21">
        <v>679477.34</v>
      </c>
      <c r="Y13" s="21">
        <v>755477</v>
      </c>
      <c r="Z13" s="21">
        <v>812770.46</v>
      </c>
      <c r="AA13" s="21">
        <v>934365.75</v>
      </c>
      <c r="AB13" s="21">
        <v>966437.91</v>
      </c>
      <c r="AC13" s="21">
        <v>963812.06</v>
      </c>
      <c r="AD13" s="21">
        <v>1055503.84</v>
      </c>
      <c r="AE13" s="21">
        <v>1173756</v>
      </c>
      <c r="AF13" s="21">
        <v>1203311.52</v>
      </c>
      <c r="AG13" s="21">
        <v>212560.13</v>
      </c>
      <c r="AH13" s="21">
        <v>1709621.45</v>
      </c>
      <c r="AI13" s="21">
        <v>1980964.51</v>
      </c>
      <c r="AJ13" s="21">
        <v>1829673.62</v>
      </c>
      <c r="AK13" s="21"/>
      <c r="AL13" s="13"/>
    </row>
    <row r="14" spans="1:38" ht="12.75">
      <c r="A14" s="39" t="s">
        <v>8</v>
      </c>
      <c r="B14" s="39" t="s">
        <v>9</v>
      </c>
      <c r="C14" s="39" t="s">
        <v>10</v>
      </c>
      <c r="D14" s="5">
        <v>283957.41</v>
      </c>
      <c r="E14" s="4">
        <v>252742.67</v>
      </c>
      <c r="F14" s="4">
        <v>282418.89</v>
      </c>
      <c r="G14" s="4">
        <v>263265.97</v>
      </c>
      <c r="H14" s="5">
        <v>287396.72</v>
      </c>
      <c r="I14" s="4">
        <v>269879.62</v>
      </c>
      <c r="J14" s="4">
        <v>320204.64</v>
      </c>
      <c r="K14" s="4">
        <v>314102.01</v>
      </c>
      <c r="L14" s="6">
        <v>350776.16</v>
      </c>
      <c r="M14" s="6">
        <v>376204</v>
      </c>
      <c r="N14" s="4">
        <v>385868</v>
      </c>
      <c r="O14" s="4">
        <v>330575</v>
      </c>
      <c r="P14" s="4">
        <v>320696</v>
      </c>
      <c r="Q14" s="20">
        <v>375567</v>
      </c>
      <c r="R14" s="20">
        <v>446625.85</v>
      </c>
      <c r="S14" s="21">
        <v>500648</v>
      </c>
      <c r="T14" s="21">
        <v>539908</v>
      </c>
      <c r="U14" s="21">
        <v>538955</v>
      </c>
      <c r="V14" s="21">
        <v>434960</v>
      </c>
      <c r="W14" s="21">
        <v>507939.01</v>
      </c>
      <c r="X14" s="21">
        <v>567604.51</v>
      </c>
      <c r="Y14" s="21">
        <v>629406.65</v>
      </c>
      <c r="Z14" s="21">
        <v>697767</v>
      </c>
      <c r="AA14" s="21">
        <v>726536.41</v>
      </c>
      <c r="AB14" s="21">
        <v>767533.33</v>
      </c>
      <c r="AC14" s="21">
        <v>765414.45</v>
      </c>
      <c r="AD14" s="21">
        <v>864269.43</v>
      </c>
      <c r="AE14" s="21">
        <v>926875.68</v>
      </c>
      <c r="AF14" s="21">
        <v>1029951</v>
      </c>
      <c r="AG14" s="21">
        <v>367732.76</v>
      </c>
      <c r="AH14" s="21">
        <v>1643696.05</v>
      </c>
      <c r="AI14" s="21">
        <v>1507334.7</v>
      </c>
      <c r="AJ14" s="21">
        <v>1499285.54</v>
      </c>
      <c r="AK14" s="21"/>
      <c r="AL14" s="13"/>
    </row>
    <row r="15" spans="1:38" ht="12.75">
      <c r="A15" s="39" t="s">
        <v>9</v>
      </c>
      <c r="B15" s="39" t="s">
        <v>10</v>
      </c>
      <c r="C15" s="39" t="s">
        <v>11</v>
      </c>
      <c r="D15" s="5">
        <v>305973.47</v>
      </c>
      <c r="E15" s="4">
        <v>276344.91</v>
      </c>
      <c r="F15" s="4">
        <v>273054.86</v>
      </c>
      <c r="G15" s="4">
        <v>266909.97</v>
      </c>
      <c r="H15" s="5">
        <v>314500.99</v>
      </c>
      <c r="I15" s="4">
        <v>314152.29</v>
      </c>
      <c r="J15" s="4">
        <v>343848.05</v>
      </c>
      <c r="K15" s="4">
        <v>340671.04</v>
      </c>
      <c r="L15" s="6">
        <v>352530.3</v>
      </c>
      <c r="M15" s="6">
        <v>364848</v>
      </c>
      <c r="N15" s="4">
        <v>399262</v>
      </c>
      <c r="O15" s="4">
        <v>328122</v>
      </c>
      <c r="P15" s="4">
        <v>342772</v>
      </c>
      <c r="Q15" s="20">
        <v>399587</v>
      </c>
      <c r="R15" s="20">
        <v>430811</v>
      </c>
      <c r="S15" s="21">
        <v>531519.88</v>
      </c>
      <c r="T15" s="21">
        <v>579039</v>
      </c>
      <c r="U15" s="21">
        <v>551414</v>
      </c>
      <c r="V15" s="21">
        <v>463534</v>
      </c>
      <c r="W15" s="21">
        <v>523826</v>
      </c>
      <c r="X15" s="21">
        <v>614177.77</v>
      </c>
      <c r="Y15" s="21">
        <v>656019</v>
      </c>
      <c r="Z15" s="21">
        <v>708957</v>
      </c>
      <c r="AA15" s="21">
        <v>734822.64</v>
      </c>
      <c r="AB15" s="21">
        <v>841310.62</v>
      </c>
      <c r="AC15" s="21">
        <v>907016.34</v>
      </c>
      <c r="AD15" s="21">
        <v>1011694.41</v>
      </c>
      <c r="AE15" s="21">
        <v>1024403.84</v>
      </c>
      <c r="AF15" s="21">
        <v>1060783.25</v>
      </c>
      <c r="AG15" s="21">
        <v>352580.36</v>
      </c>
      <c r="AH15" s="21">
        <v>1593666.94</v>
      </c>
      <c r="AI15" s="21">
        <v>1590972.04</v>
      </c>
      <c r="AJ15" s="21">
        <v>1543115.16</v>
      </c>
      <c r="AK15" s="21"/>
      <c r="AL15" s="13"/>
    </row>
    <row r="16" spans="1:38" ht="13.5" thickBot="1">
      <c r="A16" s="39" t="s">
        <v>10</v>
      </c>
      <c r="B16" s="39" t="s">
        <v>11</v>
      </c>
      <c r="C16" s="39" t="s">
        <v>11</v>
      </c>
      <c r="D16" s="5">
        <v>276114.11</v>
      </c>
      <c r="E16" s="4">
        <v>288636.69</v>
      </c>
      <c r="F16" s="4">
        <v>297098.97</v>
      </c>
      <c r="G16" s="5">
        <v>264400.15</v>
      </c>
      <c r="H16" s="4">
        <v>278062.29</v>
      </c>
      <c r="I16" s="4">
        <v>300856.73</v>
      </c>
      <c r="J16" s="5">
        <v>339702.89</v>
      </c>
      <c r="K16" s="4">
        <v>315994</v>
      </c>
      <c r="L16" s="6">
        <v>348017.91</v>
      </c>
      <c r="M16" s="6">
        <v>378912</v>
      </c>
      <c r="N16" s="4">
        <v>367807</v>
      </c>
      <c r="O16" s="4">
        <v>353771.92</v>
      </c>
      <c r="P16" s="4">
        <v>340363</v>
      </c>
      <c r="Q16" s="20">
        <v>395239</v>
      </c>
      <c r="R16" s="20">
        <v>474882.5</v>
      </c>
      <c r="S16" s="21">
        <v>463098.27</v>
      </c>
      <c r="T16" s="21">
        <v>568371</v>
      </c>
      <c r="U16" s="38">
        <v>572377.12</v>
      </c>
      <c r="V16" s="21">
        <v>432330.38</v>
      </c>
      <c r="W16" s="21">
        <v>471431.46</v>
      </c>
      <c r="X16" s="21">
        <v>579173.61</v>
      </c>
      <c r="Y16" s="107">
        <v>582792.58</v>
      </c>
      <c r="Z16" s="107">
        <v>683182.84</v>
      </c>
      <c r="AA16" s="21">
        <v>757803.85</v>
      </c>
      <c r="AB16" s="21">
        <v>783327.84</v>
      </c>
      <c r="AC16" s="21">
        <v>790602</v>
      </c>
      <c r="AD16" s="21">
        <v>854953.82</v>
      </c>
      <c r="AE16" s="21">
        <v>840240.98</v>
      </c>
      <c r="AF16" s="21">
        <v>967656.02</v>
      </c>
      <c r="AG16" s="21">
        <v>442344.99</v>
      </c>
      <c r="AH16" s="21">
        <v>1159435.62</v>
      </c>
      <c r="AI16" s="21">
        <v>1429794.89</v>
      </c>
      <c r="AJ16" s="21">
        <v>1415659.09</v>
      </c>
      <c r="AK16" s="21"/>
      <c r="AL16" s="13"/>
    </row>
    <row r="17" spans="1:37" ht="13.5" thickTop="1">
      <c r="A17" s="42"/>
      <c r="B17" s="43"/>
      <c r="C17" s="44" t="s">
        <v>23</v>
      </c>
      <c r="D17" s="45">
        <f aca="true" t="shared" si="1" ref="D17:K17">SUM(D5:D16)</f>
        <v>2806336.14</v>
      </c>
      <c r="E17" s="46">
        <f t="shared" si="1"/>
        <v>4030452.43</v>
      </c>
      <c r="F17" s="46">
        <f t="shared" si="1"/>
        <v>4770864.49</v>
      </c>
      <c r="G17" s="46">
        <f t="shared" si="1"/>
        <v>3885288.9699999993</v>
      </c>
      <c r="H17" s="45">
        <f t="shared" si="1"/>
        <v>4236856.75</v>
      </c>
      <c r="I17" s="45">
        <f t="shared" si="1"/>
        <v>4475547.260000001</v>
      </c>
      <c r="J17" s="45">
        <f t="shared" si="1"/>
        <v>4978444.47</v>
      </c>
      <c r="K17" s="45">
        <f t="shared" si="1"/>
        <v>5174314.03</v>
      </c>
      <c r="L17" s="45">
        <f aca="true" t="shared" si="2" ref="L17:T17">SUM(L5:L16)</f>
        <v>5439416.600000001</v>
      </c>
      <c r="M17" s="46">
        <f t="shared" si="2"/>
        <v>5839734.53</v>
      </c>
      <c r="N17" s="46">
        <f t="shared" si="2"/>
        <v>6079458</v>
      </c>
      <c r="O17" s="46">
        <f t="shared" si="2"/>
        <v>5099781.12</v>
      </c>
      <c r="P17" s="46">
        <f t="shared" si="2"/>
        <v>5305388.9</v>
      </c>
      <c r="Q17" s="46">
        <f t="shared" si="2"/>
        <v>5994600</v>
      </c>
      <c r="R17" s="46">
        <f t="shared" si="2"/>
        <v>7049935.87</v>
      </c>
      <c r="S17" s="46">
        <f t="shared" si="2"/>
        <v>8041986.970000001</v>
      </c>
      <c r="T17" s="46">
        <f t="shared" si="2"/>
        <v>8685208.91</v>
      </c>
      <c r="U17" s="6">
        <f aca="true" t="shared" si="3" ref="U17:AG17">SUM(U5:U16)</f>
        <v>8861743.12</v>
      </c>
      <c r="V17" s="79">
        <f t="shared" si="3"/>
        <v>7168791.05</v>
      </c>
      <c r="W17" s="79">
        <f t="shared" si="3"/>
        <v>7688510.34</v>
      </c>
      <c r="X17" s="79">
        <f t="shared" si="3"/>
        <v>9008762.889999999</v>
      </c>
      <c r="Y17" s="79">
        <f t="shared" si="3"/>
        <v>9696699.799999999</v>
      </c>
      <c r="Z17" s="79">
        <f t="shared" si="3"/>
        <v>10661780.91</v>
      </c>
      <c r="AA17" s="79">
        <f t="shared" si="3"/>
        <v>11479349.620000001</v>
      </c>
      <c r="AB17" s="79">
        <f t="shared" si="3"/>
        <v>12459347.069999998</v>
      </c>
      <c r="AC17" s="79">
        <f t="shared" si="3"/>
        <v>12733600.51</v>
      </c>
      <c r="AD17" s="79">
        <f t="shared" si="3"/>
        <v>12692833.350000001</v>
      </c>
      <c r="AE17" s="79">
        <f t="shared" si="3"/>
        <v>14996929.58</v>
      </c>
      <c r="AF17" s="79">
        <f t="shared" si="3"/>
        <v>15611739.776666665</v>
      </c>
      <c r="AG17" s="79">
        <f t="shared" si="3"/>
        <v>11085242.93</v>
      </c>
      <c r="AH17" s="79">
        <f>SUM(AH5:AH16)</f>
        <v>13728733.530000001</v>
      </c>
      <c r="AI17" s="79">
        <f>SUM(AI5:AI16)</f>
        <v>21818052.11</v>
      </c>
      <c r="AJ17" s="79">
        <f>SUM(AJ5:AJ16)</f>
        <v>23151784.69</v>
      </c>
      <c r="AK17" s="79">
        <f>SUM(AK5:AK16)</f>
        <v>12515146.150000002</v>
      </c>
    </row>
    <row r="18" spans="5:37" ht="12.75">
      <c r="E18" s="41" t="s">
        <v>34</v>
      </c>
      <c r="F18" s="9">
        <f aca="true" t="shared" si="4" ref="F18:M18">+F17/E17-1</f>
        <v>0.18370445324918516</v>
      </c>
      <c r="G18" s="9">
        <f t="shared" si="4"/>
        <v>-0.18562160418855256</v>
      </c>
      <c r="H18" s="9">
        <f t="shared" si="4"/>
        <v>0.09048690656334912</v>
      </c>
      <c r="I18" s="9">
        <f t="shared" si="4"/>
        <v>0.056336695829992456</v>
      </c>
      <c r="J18" s="9">
        <f t="shared" si="4"/>
        <v>0.11236552331702976</v>
      </c>
      <c r="K18" s="9">
        <f t="shared" si="4"/>
        <v>0.03934352611148051</v>
      </c>
      <c r="L18" s="9">
        <f t="shared" si="4"/>
        <v>0.05123434110550118</v>
      </c>
      <c r="M18" s="9">
        <f t="shared" si="4"/>
        <v>0.07359574738217334</v>
      </c>
      <c r="N18" s="9">
        <f aca="true" t="shared" si="5" ref="N18:AG18">+N17/M17-1</f>
        <v>0.04105040541971339</v>
      </c>
      <c r="O18" s="9">
        <f t="shared" si="5"/>
        <v>-0.16114543105651846</v>
      </c>
      <c r="P18" s="9">
        <f t="shared" si="5"/>
        <v>0.04031698129036565</v>
      </c>
      <c r="Q18" s="9">
        <f t="shared" si="5"/>
        <v>0.1299077434266882</v>
      </c>
      <c r="R18" s="9">
        <f t="shared" si="5"/>
        <v>0.17604775464584788</v>
      </c>
      <c r="S18" s="9">
        <f t="shared" si="5"/>
        <v>0.14071774811761517</v>
      </c>
      <c r="T18" s="9">
        <f t="shared" si="5"/>
        <v>0.07998296222059165</v>
      </c>
      <c r="U18" s="9">
        <f t="shared" si="5"/>
        <v>0.020325844988799302</v>
      </c>
      <c r="V18" s="9">
        <f t="shared" si="5"/>
        <v>-0.19104052634737168</v>
      </c>
      <c r="W18" s="9">
        <f t="shared" si="5"/>
        <v>0.07249748058984085</v>
      </c>
      <c r="X18" s="9">
        <f t="shared" si="5"/>
        <v>0.17171760088964105</v>
      </c>
      <c r="Y18" s="9">
        <f t="shared" si="5"/>
        <v>0.076363083189106</v>
      </c>
      <c r="Z18" s="9">
        <f t="shared" si="5"/>
        <v>0.09952675960949109</v>
      </c>
      <c r="AA18" s="9">
        <f t="shared" si="5"/>
        <v>0.07668219004886678</v>
      </c>
      <c r="AB18" s="9">
        <f t="shared" si="5"/>
        <v>0.08537046805270121</v>
      </c>
      <c r="AC18" s="9">
        <f t="shared" si="5"/>
        <v>0.02201186293785473</v>
      </c>
      <c r="AD18" s="9">
        <f t="shared" si="5"/>
        <v>-0.0032015422478491873</v>
      </c>
      <c r="AE18" s="9">
        <f t="shared" si="5"/>
        <v>0.18152733644769703</v>
      </c>
      <c r="AF18" s="9">
        <f t="shared" si="5"/>
        <v>0.04099573805337986</v>
      </c>
      <c r="AG18" s="9">
        <f t="shared" si="5"/>
        <v>-0.28994185858977584</v>
      </c>
      <c r="AH18" s="9">
        <f>+AH17/AG17-1</f>
        <v>0.238469343134188</v>
      </c>
      <c r="AI18" s="9">
        <f>+AI17/AH17-1</f>
        <v>0.5892254054114485</v>
      </c>
      <c r="AJ18" s="9">
        <f>+AJ17/AI17-1</f>
        <v>0.061129773330622195</v>
      </c>
      <c r="AK18" s="66">
        <f>+AM45</f>
        <v>0.04074495788843757</v>
      </c>
    </row>
    <row r="19" spans="6:37" ht="13.5" thickBot="1">
      <c r="F19" s="66">
        <f aca="true" t="shared" si="6" ref="F19:AJ19">(SUM(F5:F10)/SUM(E5:E10))-1</f>
        <v>0.24552098244229592</v>
      </c>
      <c r="G19" s="66">
        <f t="shared" si="6"/>
        <v>-0.24199347129056903</v>
      </c>
      <c r="H19" s="66">
        <f t="shared" si="6"/>
        <v>0.10122187210964584</v>
      </c>
      <c r="I19" s="66">
        <f t="shared" si="6"/>
        <v>0.06160613273972837</v>
      </c>
      <c r="J19" s="66">
        <f t="shared" si="6"/>
        <v>0.0820262865148913</v>
      </c>
      <c r="K19" s="66">
        <f t="shared" si="6"/>
        <v>0.06309540228350818</v>
      </c>
      <c r="L19" s="66">
        <f t="shared" si="6"/>
        <v>0.0641956648050539</v>
      </c>
      <c r="M19" s="66">
        <f t="shared" si="6"/>
        <v>0.04032792117869177</v>
      </c>
      <c r="N19" s="66">
        <f t="shared" si="6"/>
        <v>0.06066996968460714</v>
      </c>
      <c r="O19" s="66">
        <f t="shared" si="6"/>
        <v>-0.2011282618028276</v>
      </c>
      <c r="P19" s="66">
        <f t="shared" si="6"/>
        <v>0.0954679042675175</v>
      </c>
      <c r="Q19" s="66">
        <f t="shared" si="6"/>
        <v>0.09037146847662303</v>
      </c>
      <c r="R19" s="66">
        <f t="shared" si="6"/>
        <v>0.15404705192675494</v>
      </c>
      <c r="S19" s="66">
        <f t="shared" si="6"/>
        <v>0.1461449425462762</v>
      </c>
      <c r="T19" s="66">
        <f t="shared" si="6"/>
        <v>0.07051119566151276</v>
      </c>
      <c r="U19" s="66">
        <f t="shared" si="6"/>
        <v>0.05184201868895988</v>
      </c>
      <c r="V19" s="66">
        <f t="shared" si="6"/>
        <v>-0.15594094056679497</v>
      </c>
      <c r="W19" s="66">
        <f t="shared" si="6"/>
        <v>0.020894630229543854</v>
      </c>
      <c r="X19" s="66">
        <f t="shared" si="6"/>
        <v>0.17648803487752218</v>
      </c>
      <c r="Y19" s="66">
        <f t="shared" si="6"/>
        <v>0.06652943994271454</v>
      </c>
      <c r="Z19" s="66">
        <f t="shared" si="6"/>
        <v>0.10127283855684266</v>
      </c>
      <c r="AA19" s="66">
        <f t="shared" si="6"/>
        <v>0.08060699782236136</v>
      </c>
      <c r="AB19" s="66">
        <f t="shared" si="6"/>
        <v>0.09000664107023071</v>
      </c>
      <c r="AC19" s="66">
        <f t="shared" si="6"/>
        <v>0.04447862598036756</v>
      </c>
      <c r="AD19" s="66">
        <f t="shared" si="6"/>
        <v>-0.06742686837988732</v>
      </c>
      <c r="AE19" s="66">
        <f t="shared" si="6"/>
        <v>0.2506348112032719</v>
      </c>
      <c r="AF19" s="66">
        <f t="shared" si="6"/>
        <v>0.025157031444258182</v>
      </c>
      <c r="AG19" s="66">
        <f t="shared" si="6"/>
        <v>0.09236974827286093</v>
      </c>
      <c r="AH19" s="66">
        <f t="shared" si="6"/>
        <v>-0.4917821810047923</v>
      </c>
      <c r="AI19" s="66">
        <f t="shared" si="6"/>
        <v>1.3092138485568565</v>
      </c>
      <c r="AJ19" s="66">
        <f t="shared" si="6"/>
        <v>0.1671884876880858</v>
      </c>
      <c r="AK19" s="66">
        <f>(SUM(AK5:AK10)/SUM(AJ5:AJ10))-1</f>
        <v>0.04074495788843757</v>
      </c>
    </row>
    <row r="20" spans="12:37" ht="13.5" thickTop="1">
      <c r="L20" s="56"/>
      <c r="M20" s="57" t="s">
        <v>45</v>
      </c>
      <c r="N20" s="58" t="s">
        <v>42</v>
      </c>
      <c r="O20" s="57" t="s">
        <v>41</v>
      </c>
      <c r="P20" s="70" t="s">
        <v>62</v>
      </c>
      <c r="Q20" s="58" t="s">
        <v>65</v>
      </c>
      <c r="R20" s="74" t="s">
        <v>67</v>
      </c>
      <c r="S20" s="70" t="s">
        <v>69</v>
      </c>
      <c r="T20" s="70" t="s">
        <v>71</v>
      </c>
      <c r="U20" s="58" t="s">
        <v>72</v>
      </c>
      <c r="V20" s="58" t="s">
        <v>75</v>
      </c>
      <c r="W20" s="58" t="s">
        <v>77</v>
      </c>
      <c r="X20" s="70" t="s">
        <v>78</v>
      </c>
      <c r="Y20" s="70" t="s">
        <v>81</v>
      </c>
      <c r="Z20" s="70" t="s">
        <v>84</v>
      </c>
      <c r="AA20" s="70" t="s">
        <v>86</v>
      </c>
      <c r="AB20" s="130" t="s">
        <v>89</v>
      </c>
      <c r="AC20" s="127" t="s">
        <v>91</v>
      </c>
      <c r="AD20" s="127" t="s">
        <v>93</v>
      </c>
      <c r="AE20" s="127" t="s">
        <v>94</v>
      </c>
      <c r="AF20" s="127" t="s">
        <v>97</v>
      </c>
      <c r="AG20" s="124" t="s">
        <v>99</v>
      </c>
      <c r="AH20" s="161" t="s">
        <v>101</v>
      </c>
      <c r="AI20" s="115" t="s">
        <v>103</v>
      </c>
      <c r="AJ20" s="115" t="s">
        <v>105</v>
      </c>
      <c r="AK20" s="110" t="s">
        <v>106</v>
      </c>
    </row>
    <row r="21" spans="12:37" ht="12.75">
      <c r="L21" s="56"/>
      <c r="M21" s="57" t="s">
        <v>31</v>
      </c>
      <c r="N21" s="58" t="s">
        <v>31</v>
      </c>
      <c r="O21" s="57" t="s">
        <v>31</v>
      </c>
      <c r="P21" s="70" t="s">
        <v>31</v>
      </c>
      <c r="Q21" s="58" t="s">
        <v>31</v>
      </c>
      <c r="R21" s="70" t="s">
        <v>31</v>
      </c>
      <c r="S21" s="70" t="s">
        <v>31</v>
      </c>
      <c r="T21" s="70" t="s">
        <v>31</v>
      </c>
      <c r="U21" s="58" t="s">
        <v>31</v>
      </c>
      <c r="V21" s="58" t="s">
        <v>31</v>
      </c>
      <c r="W21" s="58" t="s">
        <v>31</v>
      </c>
      <c r="X21" s="70" t="s">
        <v>31</v>
      </c>
      <c r="Y21" s="70" t="s">
        <v>31</v>
      </c>
      <c r="Z21" s="70" t="s">
        <v>31</v>
      </c>
      <c r="AA21" s="70" t="s">
        <v>31</v>
      </c>
      <c r="AB21" s="131" t="s">
        <v>31</v>
      </c>
      <c r="AC21" s="127" t="s">
        <v>31</v>
      </c>
      <c r="AD21" s="127" t="s">
        <v>31</v>
      </c>
      <c r="AE21" s="127" t="s">
        <v>31</v>
      </c>
      <c r="AF21" s="127" t="s">
        <v>31</v>
      </c>
      <c r="AG21" s="124" t="s">
        <v>31</v>
      </c>
      <c r="AH21" s="162" t="s">
        <v>31</v>
      </c>
      <c r="AI21" s="116" t="s">
        <v>31</v>
      </c>
      <c r="AJ21" s="116" t="s">
        <v>31</v>
      </c>
      <c r="AK21" s="111" t="s">
        <v>31</v>
      </c>
    </row>
    <row r="22" spans="12:37" ht="12.75">
      <c r="L22" s="56" t="s">
        <v>11</v>
      </c>
      <c r="M22" s="52">
        <v>323193.53</v>
      </c>
      <c r="N22" s="51">
        <v>372974</v>
      </c>
      <c r="O22" s="52">
        <v>312196</v>
      </c>
      <c r="P22" s="59">
        <v>304588.74</v>
      </c>
      <c r="Q22" s="51">
        <f aca="true" t="shared" si="7" ref="Q22:R33">Q5</f>
        <v>333795</v>
      </c>
      <c r="R22" s="59">
        <f t="shared" si="7"/>
        <v>381716</v>
      </c>
      <c r="S22" s="59">
        <f aca="true" t="shared" si="8" ref="S22:T33">S5</f>
        <v>424611.03</v>
      </c>
      <c r="T22" s="59">
        <f t="shared" si="8"/>
        <v>430333</v>
      </c>
      <c r="U22" s="51">
        <f aca="true" t="shared" si="9" ref="U22:W33">U5</f>
        <v>458078</v>
      </c>
      <c r="V22" s="51">
        <f t="shared" si="9"/>
        <v>439872</v>
      </c>
      <c r="W22" s="51">
        <f t="shared" si="9"/>
        <v>394158</v>
      </c>
      <c r="X22" s="59">
        <f aca="true" t="shared" si="10" ref="X22:Y33">X5</f>
        <v>465240</v>
      </c>
      <c r="Y22" s="59">
        <f t="shared" si="10"/>
        <v>524734.95</v>
      </c>
      <c r="Z22" s="59">
        <f aca="true" t="shared" si="11" ref="Z22:AA33">Z5</f>
        <v>573795.54</v>
      </c>
      <c r="AA22" s="59">
        <f t="shared" si="11"/>
        <v>626144.27</v>
      </c>
      <c r="AB22" s="132">
        <f aca="true" t="shared" si="12" ref="AB22:AC33">+AB5</f>
        <v>667165.63</v>
      </c>
      <c r="AC22" s="129">
        <f t="shared" si="12"/>
        <v>734189.08</v>
      </c>
      <c r="AD22" s="129">
        <f aca="true" t="shared" si="13" ref="AD22:AE33">+AD5</f>
        <v>718885.81</v>
      </c>
      <c r="AE22" s="129">
        <f t="shared" si="13"/>
        <v>867565.59</v>
      </c>
      <c r="AF22" s="129">
        <f aca="true" t="shared" si="14" ref="AF22:AG33">+AF5</f>
        <v>919173.07</v>
      </c>
      <c r="AG22" s="126">
        <f t="shared" si="14"/>
        <v>848077.31</v>
      </c>
      <c r="AH22" s="163">
        <f aca="true" t="shared" si="15" ref="AH22:AJ33">+AH5</f>
        <v>449038.45</v>
      </c>
      <c r="AI22" s="80">
        <f t="shared" si="15"/>
        <v>1033477.06</v>
      </c>
      <c r="AJ22" s="80">
        <f t="shared" si="15"/>
        <v>1403442</v>
      </c>
      <c r="AK22" s="71">
        <f aca="true" t="shared" si="16" ref="AK22:AK27">+AK5</f>
        <v>1320594.28</v>
      </c>
    </row>
    <row r="23" spans="12:37" ht="12.75">
      <c r="L23" s="56" t="s">
        <v>0</v>
      </c>
      <c r="M23" s="52">
        <v>420041</v>
      </c>
      <c r="N23" s="51">
        <v>489509</v>
      </c>
      <c r="O23" s="52">
        <v>326100</v>
      </c>
      <c r="P23" s="59">
        <v>397178.85</v>
      </c>
      <c r="Q23" s="51">
        <f t="shared" si="7"/>
        <v>422500</v>
      </c>
      <c r="R23" s="59">
        <f t="shared" si="7"/>
        <v>460989</v>
      </c>
      <c r="S23" s="59">
        <f t="shared" si="8"/>
        <v>461464</v>
      </c>
      <c r="T23" s="59">
        <f t="shared" si="8"/>
        <v>497307</v>
      </c>
      <c r="U23" s="51">
        <f t="shared" si="9"/>
        <v>575356</v>
      </c>
      <c r="V23" s="51">
        <f t="shared" si="9"/>
        <v>546331</v>
      </c>
      <c r="W23" s="51">
        <f t="shared" si="9"/>
        <v>484495.26</v>
      </c>
      <c r="X23" s="59">
        <f t="shared" si="10"/>
        <v>535319.82</v>
      </c>
      <c r="Y23" s="59">
        <f t="shared" si="10"/>
        <v>652605.33</v>
      </c>
      <c r="Z23" s="59">
        <f t="shared" si="11"/>
        <v>832742</v>
      </c>
      <c r="AA23" s="59">
        <f t="shared" si="11"/>
        <v>702588.68</v>
      </c>
      <c r="AB23" s="132">
        <f t="shared" si="12"/>
        <v>744118.26</v>
      </c>
      <c r="AC23" s="129">
        <f t="shared" si="12"/>
        <v>880418.41</v>
      </c>
      <c r="AD23" s="129">
        <f t="shared" si="13"/>
        <v>816006.86</v>
      </c>
      <c r="AE23" s="129">
        <f t="shared" si="13"/>
        <v>1061939.83</v>
      </c>
      <c r="AF23" s="129">
        <f t="shared" si="14"/>
        <v>1042096.36</v>
      </c>
      <c r="AG23" s="126">
        <f t="shared" si="14"/>
        <v>1105229.98</v>
      </c>
      <c r="AH23" s="163">
        <f t="shared" si="15"/>
        <v>553884.97</v>
      </c>
      <c r="AI23" s="80">
        <f t="shared" si="15"/>
        <v>1303077.72</v>
      </c>
      <c r="AJ23" s="80">
        <f t="shared" si="15"/>
        <v>1720253.57</v>
      </c>
      <c r="AK23" s="71">
        <f t="shared" si="16"/>
        <v>1705078.12</v>
      </c>
    </row>
    <row r="24" spans="12:37" ht="12.75">
      <c r="L24" s="56" t="s">
        <v>1</v>
      </c>
      <c r="M24" s="52">
        <v>523228</v>
      </c>
      <c r="N24" s="51">
        <v>467090</v>
      </c>
      <c r="O24" s="52">
        <v>382151</v>
      </c>
      <c r="P24" s="59">
        <v>440701.82</v>
      </c>
      <c r="Q24" s="51">
        <f t="shared" si="7"/>
        <v>502867</v>
      </c>
      <c r="R24" s="59">
        <f t="shared" si="7"/>
        <v>573535</v>
      </c>
      <c r="S24" s="59">
        <f t="shared" si="8"/>
        <v>663729</v>
      </c>
      <c r="T24" s="59">
        <f t="shared" si="8"/>
        <v>702891.47</v>
      </c>
      <c r="U24" s="51">
        <f t="shared" si="9"/>
        <v>715149</v>
      </c>
      <c r="V24" s="51">
        <f t="shared" si="9"/>
        <v>642827</v>
      </c>
      <c r="W24" s="51">
        <f t="shared" si="9"/>
        <v>608724</v>
      </c>
      <c r="X24" s="59">
        <f t="shared" si="10"/>
        <v>633382.22</v>
      </c>
      <c r="Y24" s="59">
        <f t="shared" si="10"/>
        <v>931355.77</v>
      </c>
      <c r="Z24" s="59">
        <f t="shared" si="11"/>
        <v>801887.09</v>
      </c>
      <c r="AA24" s="59">
        <f t="shared" si="11"/>
        <v>943507.1</v>
      </c>
      <c r="AB24" s="132">
        <f t="shared" si="12"/>
        <v>1059493</v>
      </c>
      <c r="AC24" s="129">
        <f t="shared" si="12"/>
        <v>1065512.41</v>
      </c>
      <c r="AD24" s="129">
        <f t="shared" si="13"/>
        <v>1027731.87</v>
      </c>
      <c r="AE24" s="129">
        <f t="shared" si="13"/>
        <v>1243496.21</v>
      </c>
      <c r="AF24" s="129">
        <f t="shared" si="14"/>
        <v>1132514.36</v>
      </c>
      <c r="AG24" s="126">
        <f t="shared" si="14"/>
        <v>1268977.2</v>
      </c>
      <c r="AH24" s="163">
        <f t="shared" si="15"/>
        <v>602115</v>
      </c>
      <c r="AI24" s="80">
        <f t="shared" si="15"/>
        <v>1582188.41</v>
      </c>
      <c r="AJ24" s="80">
        <f t="shared" si="15"/>
        <v>1811334.7</v>
      </c>
      <c r="AK24" s="71">
        <f t="shared" si="16"/>
        <v>1864264.23</v>
      </c>
    </row>
    <row r="25" spans="12:37" ht="12.75">
      <c r="L25" s="56" t="s">
        <v>2</v>
      </c>
      <c r="M25" s="52">
        <v>446919</v>
      </c>
      <c r="N25" s="51">
        <v>513986</v>
      </c>
      <c r="O25" s="52">
        <v>387629</v>
      </c>
      <c r="P25" s="59">
        <v>454388</v>
      </c>
      <c r="Q25" s="51">
        <f t="shared" si="7"/>
        <v>480786</v>
      </c>
      <c r="R25" s="59">
        <f t="shared" si="7"/>
        <v>561758.45</v>
      </c>
      <c r="S25" s="59">
        <f t="shared" si="8"/>
        <v>700511</v>
      </c>
      <c r="T25" s="59">
        <f t="shared" si="8"/>
        <v>678928</v>
      </c>
      <c r="U25" s="51">
        <f t="shared" si="9"/>
        <v>794654</v>
      </c>
      <c r="V25" s="51">
        <f t="shared" si="9"/>
        <v>706951.58</v>
      </c>
      <c r="W25" s="51">
        <f t="shared" si="9"/>
        <v>657819.99</v>
      </c>
      <c r="X25" s="59">
        <f>X8</f>
        <v>837639</v>
      </c>
      <c r="Y25" s="59">
        <f t="shared" si="10"/>
        <v>808126.59</v>
      </c>
      <c r="Z25" s="59">
        <f t="shared" si="11"/>
        <v>870295</v>
      </c>
      <c r="AA25" s="59">
        <f t="shared" si="11"/>
        <v>1039063</v>
      </c>
      <c r="AB25" s="132">
        <f t="shared" si="12"/>
        <v>1131351.75</v>
      </c>
      <c r="AC25" s="129">
        <f t="shared" si="12"/>
        <v>1172165.13</v>
      </c>
      <c r="AD25" s="129">
        <f t="shared" si="13"/>
        <v>1108511.84</v>
      </c>
      <c r="AE25" s="129">
        <f t="shared" si="13"/>
        <v>1327676.71</v>
      </c>
      <c r="AF25" s="129">
        <f t="shared" si="14"/>
        <v>1479399.17</v>
      </c>
      <c r="AG25" s="126">
        <f t="shared" si="14"/>
        <v>1648811.17</v>
      </c>
      <c r="AH25" s="163">
        <f t="shared" si="15"/>
        <v>711059.57</v>
      </c>
      <c r="AI25" s="80">
        <f t="shared" si="15"/>
        <v>2036968.55</v>
      </c>
      <c r="AJ25" s="80">
        <f t="shared" si="15"/>
        <v>2144778.07</v>
      </c>
      <c r="AK25" s="71">
        <f t="shared" si="16"/>
        <v>2337089.83</v>
      </c>
    </row>
    <row r="26" spans="12:37" ht="12.75">
      <c r="L26" s="56" t="s">
        <v>3</v>
      </c>
      <c r="M26" s="52">
        <v>624209</v>
      </c>
      <c r="N26" s="51">
        <v>663590</v>
      </c>
      <c r="O26" s="52">
        <v>526190</v>
      </c>
      <c r="P26" s="59">
        <v>584573.24</v>
      </c>
      <c r="Q26" s="51">
        <f t="shared" si="7"/>
        <v>612907</v>
      </c>
      <c r="R26" s="59">
        <f t="shared" si="7"/>
        <v>738673</v>
      </c>
      <c r="S26" s="59">
        <f t="shared" si="8"/>
        <v>869946.6</v>
      </c>
      <c r="T26" s="59">
        <f aca="true" t="shared" si="17" ref="T26:T33">T9</f>
        <v>916061</v>
      </c>
      <c r="U26" s="51">
        <f t="shared" si="9"/>
        <v>1000301</v>
      </c>
      <c r="V26" s="51">
        <f t="shared" si="9"/>
        <v>784745.09</v>
      </c>
      <c r="W26" s="51">
        <f t="shared" si="9"/>
        <v>822189.78</v>
      </c>
      <c r="X26" s="59">
        <f>X9-381354</f>
        <v>757080.3400000001</v>
      </c>
      <c r="Y26" s="59">
        <f t="shared" si="10"/>
        <v>878738.56</v>
      </c>
      <c r="Z26" s="59">
        <f t="shared" si="11"/>
        <v>1177197</v>
      </c>
      <c r="AA26" s="59">
        <f t="shared" si="11"/>
        <v>1255769.22</v>
      </c>
      <c r="AB26" s="132">
        <f t="shared" si="12"/>
        <v>1383218.76</v>
      </c>
      <c r="AC26" s="129">
        <f t="shared" si="12"/>
        <v>1415185.46</v>
      </c>
      <c r="AD26" s="129">
        <f t="shared" si="13"/>
        <v>1238899.77</v>
      </c>
      <c r="AE26" s="129">
        <f t="shared" si="13"/>
        <v>1667298.24</v>
      </c>
      <c r="AF26" s="129">
        <f t="shared" si="14"/>
        <v>1622487.75</v>
      </c>
      <c r="AG26" s="126">
        <f t="shared" si="14"/>
        <v>1926766.72</v>
      </c>
      <c r="AH26" s="163">
        <f t="shared" si="15"/>
        <v>994689</v>
      </c>
      <c r="AI26" s="80">
        <f t="shared" si="15"/>
        <v>1992267.44</v>
      </c>
      <c r="AJ26" s="80">
        <f t="shared" si="15"/>
        <v>2392971.89</v>
      </c>
      <c r="AK26" s="71">
        <f t="shared" si="16"/>
        <v>2549023.96</v>
      </c>
    </row>
    <row r="27" spans="12:37" ht="12.75">
      <c r="L27" s="56" t="s">
        <v>4</v>
      </c>
      <c r="M27" s="52">
        <v>706246</v>
      </c>
      <c r="N27" s="51">
        <v>721357</v>
      </c>
      <c r="O27" s="52">
        <v>644896.2</v>
      </c>
      <c r="P27" s="59">
        <v>643958.76</v>
      </c>
      <c r="Q27" s="51">
        <f t="shared" si="7"/>
        <v>727869</v>
      </c>
      <c r="R27" s="59">
        <f t="shared" si="7"/>
        <v>838629</v>
      </c>
      <c r="S27" s="59">
        <f t="shared" si="8"/>
        <v>954628</v>
      </c>
      <c r="T27" s="59">
        <f t="shared" si="17"/>
        <v>1136694.5</v>
      </c>
      <c r="U27" s="51">
        <f t="shared" si="9"/>
        <v>1044823</v>
      </c>
      <c r="V27" s="51">
        <f t="shared" si="9"/>
        <v>752121</v>
      </c>
      <c r="W27" s="51">
        <f t="shared" si="9"/>
        <v>986382.36</v>
      </c>
      <c r="X27" s="59">
        <f aca="true" t="shared" si="18" ref="X27:X33">X10</f>
        <v>1041547</v>
      </c>
      <c r="Y27" s="59">
        <f t="shared" si="10"/>
        <v>1165467.02</v>
      </c>
      <c r="Z27" s="59">
        <f t="shared" si="11"/>
        <v>1207529</v>
      </c>
      <c r="AA27" s="59">
        <f t="shared" si="11"/>
        <v>1336765.31</v>
      </c>
      <c r="AB27" s="132">
        <f t="shared" si="12"/>
        <v>1449874.77</v>
      </c>
      <c r="AC27" s="129">
        <f t="shared" si="12"/>
        <v>1453981.52</v>
      </c>
      <c r="AD27" s="129">
        <f t="shared" si="13"/>
        <v>1358209.4</v>
      </c>
      <c r="AE27" s="129">
        <f t="shared" si="13"/>
        <v>1671309.51</v>
      </c>
      <c r="AF27" s="129">
        <f t="shared" si="14"/>
        <v>1840828.5466666664</v>
      </c>
      <c r="AG27" s="126">
        <f t="shared" si="14"/>
        <v>1980966.29</v>
      </c>
      <c r="AH27" s="163">
        <f t="shared" si="15"/>
        <v>1150770.17</v>
      </c>
      <c r="AI27" s="80">
        <f t="shared" si="15"/>
        <v>2354710.4</v>
      </c>
      <c r="AJ27" s="80">
        <f t="shared" si="15"/>
        <v>2552400.44</v>
      </c>
      <c r="AK27" s="71">
        <f t="shared" si="16"/>
        <v>2739095.73</v>
      </c>
    </row>
    <row r="28" spans="12:37" ht="12.75">
      <c r="L28" s="56" t="s">
        <v>5</v>
      </c>
      <c r="M28" s="52">
        <v>702276</v>
      </c>
      <c r="N28" s="51">
        <v>703768</v>
      </c>
      <c r="O28" s="52">
        <v>613331</v>
      </c>
      <c r="P28" s="59">
        <v>612535.19</v>
      </c>
      <c r="Q28" s="51">
        <f t="shared" si="7"/>
        <v>737523</v>
      </c>
      <c r="R28" s="59">
        <f t="shared" si="7"/>
        <v>892225</v>
      </c>
      <c r="S28" s="59">
        <f t="shared" si="8"/>
        <v>1055960.37</v>
      </c>
      <c r="T28" s="59">
        <f t="shared" si="17"/>
        <v>1067836.27</v>
      </c>
      <c r="U28" s="51">
        <f t="shared" si="9"/>
        <v>1080397</v>
      </c>
      <c r="V28" s="51">
        <f t="shared" si="9"/>
        <v>799479</v>
      </c>
      <c r="W28" s="51">
        <f t="shared" si="9"/>
        <v>944458.14</v>
      </c>
      <c r="X28" s="59">
        <f t="shared" si="18"/>
        <v>1076358.4</v>
      </c>
      <c r="Y28" s="59">
        <f t="shared" si="10"/>
        <v>1182967.63</v>
      </c>
      <c r="Z28" s="59">
        <f t="shared" si="11"/>
        <v>1378734.09</v>
      </c>
      <c r="AA28" s="59">
        <f t="shared" si="11"/>
        <v>1388208.86</v>
      </c>
      <c r="AB28" s="132">
        <f t="shared" si="12"/>
        <v>1541709.02</v>
      </c>
      <c r="AC28" s="129">
        <f t="shared" si="12"/>
        <v>1486802.39</v>
      </c>
      <c r="AD28" s="129">
        <f t="shared" si="13"/>
        <v>1489275.93</v>
      </c>
      <c r="AE28" s="129">
        <f t="shared" si="13"/>
        <v>1869241.51</v>
      </c>
      <c r="AF28" s="129">
        <f t="shared" si="14"/>
        <v>1796516.42</v>
      </c>
      <c r="AG28" s="126">
        <f t="shared" si="14"/>
        <v>748486.19</v>
      </c>
      <c r="AH28" s="163">
        <f t="shared" si="15"/>
        <v>1600555</v>
      </c>
      <c r="AI28" s="80">
        <f t="shared" si="15"/>
        <v>2711964.09</v>
      </c>
      <c r="AJ28" s="80">
        <f t="shared" si="15"/>
        <v>2756302.01</v>
      </c>
      <c r="AK28" s="71"/>
    </row>
    <row r="29" spans="12:37" ht="12.75">
      <c r="L29" s="56" t="s">
        <v>6</v>
      </c>
      <c r="M29" s="52">
        <v>514210</v>
      </c>
      <c r="N29" s="51">
        <v>531700</v>
      </c>
      <c r="O29" s="52">
        <v>477697</v>
      </c>
      <c r="P29" s="59">
        <v>472455.3</v>
      </c>
      <c r="Q29" s="51">
        <f t="shared" si="7"/>
        <v>548584</v>
      </c>
      <c r="R29" s="59">
        <f t="shared" si="7"/>
        <v>694715.57</v>
      </c>
      <c r="S29" s="59">
        <f t="shared" si="8"/>
        <v>730195.82</v>
      </c>
      <c r="T29" s="59">
        <f t="shared" si="17"/>
        <v>819613.67</v>
      </c>
      <c r="U29" s="51">
        <f t="shared" si="9"/>
        <v>837093</v>
      </c>
      <c r="V29" s="51">
        <f t="shared" si="9"/>
        <v>624965</v>
      </c>
      <c r="W29" s="51">
        <f t="shared" si="9"/>
        <v>672269</v>
      </c>
      <c r="X29" s="59">
        <f t="shared" si="18"/>
        <v>840408.88</v>
      </c>
      <c r="Y29" s="59">
        <f t="shared" si="10"/>
        <v>929008.72</v>
      </c>
      <c r="Z29" s="59">
        <f t="shared" si="11"/>
        <v>916923.89</v>
      </c>
      <c r="AA29" s="59">
        <f t="shared" si="11"/>
        <v>1033774.53</v>
      </c>
      <c r="AB29" s="132">
        <f t="shared" si="12"/>
        <v>1123806.18</v>
      </c>
      <c r="AC29" s="129">
        <f t="shared" si="12"/>
        <v>1098501.26</v>
      </c>
      <c r="AD29" s="129">
        <f t="shared" si="13"/>
        <v>1148890.37</v>
      </c>
      <c r="AE29" s="129">
        <f t="shared" si="13"/>
        <v>1323125.48</v>
      </c>
      <c r="AF29" s="129">
        <f t="shared" si="14"/>
        <v>1517022.31</v>
      </c>
      <c r="AG29" s="126">
        <f t="shared" si="14"/>
        <v>182709.83</v>
      </c>
      <c r="AH29" s="163">
        <f t="shared" si="15"/>
        <v>1560201.31</v>
      </c>
      <c r="AI29" s="80">
        <f t="shared" si="15"/>
        <v>2294332.3</v>
      </c>
      <c r="AJ29" s="80">
        <f t="shared" si="15"/>
        <v>2082568.6</v>
      </c>
      <c r="AK29" s="71"/>
    </row>
    <row r="30" spans="12:37" ht="12.75">
      <c r="L30" s="56" t="s">
        <v>7</v>
      </c>
      <c r="M30" s="52">
        <v>459448</v>
      </c>
      <c r="N30" s="51">
        <v>462547</v>
      </c>
      <c r="O30" s="52">
        <v>417122</v>
      </c>
      <c r="P30" s="59">
        <v>391178</v>
      </c>
      <c r="Q30" s="51">
        <f t="shared" si="7"/>
        <v>457376</v>
      </c>
      <c r="R30" s="59">
        <f t="shared" si="7"/>
        <v>555375.5</v>
      </c>
      <c r="S30" s="59">
        <f t="shared" si="8"/>
        <v>685675</v>
      </c>
      <c r="T30" s="59">
        <f t="shared" si="17"/>
        <v>748226</v>
      </c>
      <c r="U30" s="51">
        <f t="shared" si="9"/>
        <v>693146</v>
      </c>
      <c r="V30" s="51">
        <f t="shared" si="9"/>
        <v>540675</v>
      </c>
      <c r="W30" s="51">
        <f t="shared" si="9"/>
        <v>614817.34</v>
      </c>
      <c r="X30" s="59">
        <f t="shared" si="18"/>
        <v>679477.34</v>
      </c>
      <c r="Y30" s="59">
        <f t="shared" si="10"/>
        <v>755477</v>
      </c>
      <c r="Z30" s="59">
        <f t="shared" si="11"/>
        <v>812770.46</v>
      </c>
      <c r="AA30" s="59">
        <f t="shared" si="11"/>
        <v>934365.75</v>
      </c>
      <c r="AB30" s="132">
        <f t="shared" si="12"/>
        <v>966437.91</v>
      </c>
      <c r="AC30" s="129">
        <f t="shared" si="12"/>
        <v>963812.06</v>
      </c>
      <c r="AD30" s="129">
        <f t="shared" si="13"/>
        <v>1055503.84</v>
      </c>
      <c r="AE30" s="129">
        <f t="shared" si="13"/>
        <v>1173756</v>
      </c>
      <c r="AF30" s="129">
        <f t="shared" si="14"/>
        <v>1203311.52</v>
      </c>
      <c r="AG30" s="126">
        <f t="shared" si="14"/>
        <v>212560.13</v>
      </c>
      <c r="AH30" s="163">
        <f t="shared" si="15"/>
        <v>1709621.45</v>
      </c>
      <c r="AI30" s="80">
        <f t="shared" si="15"/>
        <v>1980964.51</v>
      </c>
      <c r="AJ30" s="80">
        <f t="shared" si="15"/>
        <v>1829673.62</v>
      </c>
      <c r="AK30" s="71"/>
    </row>
    <row r="31" spans="12:37" ht="12.75">
      <c r="L31" s="56" t="s">
        <v>8</v>
      </c>
      <c r="M31" s="53">
        <v>376204</v>
      </c>
      <c r="N31" s="51">
        <v>385868</v>
      </c>
      <c r="O31" s="52">
        <v>330575</v>
      </c>
      <c r="P31" s="59">
        <v>320696</v>
      </c>
      <c r="Q31" s="51">
        <f t="shared" si="7"/>
        <v>375567</v>
      </c>
      <c r="R31" s="59">
        <f t="shared" si="7"/>
        <v>446625.85</v>
      </c>
      <c r="S31" s="59">
        <f t="shared" si="8"/>
        <v>500648</v>
      </c>
      <c r="T31" s="59">
        <f t="shared" si="17"/>
        <v>539908</v>
      </c>
      <c r="U31" s="51">
        <f t="shared" si="9"/>
        <v>538955</v>
      </c>
      <c r="V31" s="51">
        <f t="shared" si="9"/>
        <v>434960</v>
      </c>
      <c r="W31" s="51">
        <f t="shared" si="9"/>
        <v>507939.01</v>
      </c>
      <c r="X31" s="59">
        <f t="shared" si="18"/>
        <v>567604.51</v>
      </c>
      <c r="Y31" s="59">
        <f t="shared" si="10"/>
        <v>629406.65</v>
      </c>
      <c r="Z31" s="59">
        <f t="shared" si="11"/>
        <v>697767</v>
      </c>
      <c r="AA31" s="59">
        <f t="shared" si="11"/>
        <v>726536.41</v>
      </c>
      <c r="AB31" s="132">
        <f t="shared" si="12"/>
        <v>767533.33</v>
      </c>
      <c r="AC31" s="129">
        <f t="shared" si="12"/>
        <v>765414.45</v>
      </c>
      <c r="AD31" s="129">
        <f t="shared" si="13"/>
        <v>864269.43</v>
      </c>
      <c r="AE31" s="129">
        <f t="shared" si="13"/>
        <v>926875.68</v>
      </c>
      <c r="AF31" s="129">
        <f t="shared" si="14"/>
        <v>1029951</v>
      </c>
      <c r="AG31" s="126">
        <f t="shared" si="14"/>
        <v>367732.76</v>
      </c>
      <c r="AH31" s="163">
        <f t="shared" si="15"/>
        <v>1643696.05</v>
      </c>
      <c r="AI31" s="80">
        <f t="shared" si="15"/>
        <v>1507334.7</v>
      </c>
      <c r="AJ31" s="80">
        <f t="shared" si="15"/>
        <v>1499285.54</v>
      </c>
      <c r="AK31" s="71"/>
    </row>
    <row r="32" spans="12:37" ht="12.75">
      <c r="L32" s="56" t="s">
        <v>9</v>
      </c>
      <c r="M32" s="53">
        <v>364848</v>
      </c>
      <c r="N32" s="51">
        <v>399262</v>
      </c>
      <c r="O32" s="52">
        <v>328122</v>
      </c>
      <c r="P32" s="59">
        <v>342772</v>
      </c>
      <c r="Q32" s="51">
        <f t="shared" si="7"/>
        <v>399587</v>
      </c>
      <c r="R32" s="59">
        <f t="shared" si="7"/>
        <v>430811</v>
      </c>
      <c r="S32" s="59">
        <f t="shared" si="8"/>
        <v>531519.88</v>
      </c>
      <c r="T32" s="59">
        <f t="shared" si="17"/>
        <v>579039</v>
      </c>
      <c r="U32" s="51">
        <f t="shared" si="9"/>
        <v>551414</v>
      </c>
      <c r="V32" s="51">
        <f t="shared" si="9"/>
        <v>463534</v>
      </c>
      <c r="W32" s="51">
        <f t="shared" si="9"/>
        <v>523826</v>
      </c>
      <c r="X32" s="59">
        <f t="shared" si="18"/>
        <v>614177.77</v>
      </c>
      <c r="Y32" s="59">
        <f t="shared" si="10"/>
        <v>656019</v>
      </c>
      <c r="Z32" s="59">
        <f t="shared" si="11"/>
        <v>708957</v>
      </c>
      <c r="AA32" s="59">
        <f t="shared" si="11"/>
        <v>734822.64</v>
      </c>
      <c r="AB32" s="132">
        <f t="shared" si="12"/>
        <v>841310.62</v>
      </c>
      <c r="AC32" s="129">
        <f t="shared" si="12"/>
        <v>907016.34</v>
      </c>
      <c r="AD32" s="129">
        <f t="shared" si="13"/>
        <v>1011694.41</v>
      </c>
      <c r="AE32" s="129">
        <f t="shared" si="13"/>
        <v>1024403.84</v>
      </c>
      <c r="AF32" s="129">
        <f t="shared" si="14"/>
        <v>1060783.25</v>
      </c>
      <c r="AG32" s="126">
        <f t="shared" si="14"/>
        <v>352580.36</v>
      </c>
      <c r="AH32" s="163">
        <f t="shared" si="15"/>
        <v>1593666.94</v>
      </c>
      <c r="AI32" s="80">
        <f t="shared" si="15"/>
        <v>1590972.04</v>
      </c>
      <c r="AJ32" s="80">
        <f t="shared" si="15"/>
        <v>1543115.16</v>
      </c>
      <c r="AK32" s="71"/>
    </row>
    <row r="33" spans="12:37" ht="13.5" thickBot="1">
      <c r="L33" s="56" t="s">
        <v>10</v>
      </c>
      <c r="M33" s="53">
        <v>378912</v>
      </c>
      <c r="N33" s="51">
        <v>367807</v>
      </c>
      <c r="O33" s="52">
        <v>353771.92</v>
      </c>
      <c r="P33" s="59">
        <v>340363</v>
      </c>
      <c r="Q33" s="51">
        <f t="shared" si="7"/>
        <v>395239</v>
      </c>
      <c r="R33" s="75">
        <f t="shared" si="7"/>
        <v>474882.5</v>
      </c>
      <c r="S33" s="59">
        <f t="shared" si="8"/>
        <v>463098.27</v>
      </c>
      <c r="T33" s="59">
        <f t="shared" si="17"/>
        <v>568371</v>
      </c>
      <c r="U33" s="51">
        <f t="shared" si="9"/>
        <v>572377.12</v>
      </c>
      <c r="V33" s="51">
        <f t="shared" si="9"/>
        <v>432330.38</v>
      </c>
      <c r="W33" s="51">
        <f t="shared" si="9"/>
        <v>471431.46</v>
      </c>
      <c r="X33" s="59">
        <f t="shared" si="18"/>
        <v>579173.61</v>
      </c>
      <c r="Y33" s="59">
        <f t="shared" si="10"/>
        <v>582792.58</v>
      </c>
      <c r="Z33" s="59">
        <f t="shared" si="11"/>
        <v>683182.84</v>
      </c>
      <c r="AA33" s="59">
        <f t="shared" si="11"/>
        <v>757803.85</v>
      </c>
      <c r="AB33" s="133">
        <f t="shared" si="12"/>
        <v>783327.84</v>
      </c>
      <c r="AC33" s="129">
        <f t="shared" si="12"/>
        <v>790602</v>
      </c>
      <c r="AD33" s="129">
        <f t="shared" si="13"/>
        <v>854953.82</v>
      </c>
      <c r="AE33" s="129">
        <f t="shared" si="13"/>
        <v>840240.98</v>
      </c>
      <c r="AF33" s="129">
        <f t="shared" si="14"/>
        <v>967656.02</v>
      </c>
      <c r="AG33" s="126">
        <f t="shared" si="14"/>
        <v>442344.99</v>
      </c>
      <c r="AH33" s="163">
        <f t="shared" si="15"/>
        <v>1159435.62</v>
      </c>
      <c r="AI33" s="80">
        <f t="shared" si="15"/>
        <v>1429794.89</v>
      </c>
      <c r="AJ33" s="80">
        <f t="shared" si="15"/>
        <v>1415659.09</v>
      </c>
      <c r="AK33" s="166"/>
    </row>
    <row r="34" spans="13:37" ht="13.5" thickTop="1">
      <c r="M34" s="1">
        <f aca="true" t="shared" si="19" ref="M34:T34">SUM(M22:M33)</f>
        <v>5839734.53</v>
      </c>
      <c r="N34" s="1">
        <f t="shared" si="19"/>
        <v>6079458</v>
      </c>
      <c r="O34" s="1">
        <f t="shared" si="19"/>
        <v>5099781.12</v>
      </c>
      <c r="P34" s="1">
        <f t="shared" si="19"/>
        <v>5305388.9</v>
      </c>
      <c r="Q34" s="48">
        <f t="shared" si="19"/>
        <v>5994600</v>
      </c>
      <c r="R34" s="48">
        <f t="shared" si="19"/>
        <v>7049935.87</v>
      </c>
      <c r="S34" s="1">
        <f t="shared" si="19"/>
        <v>8041986.970000001</v>
      </c>
      <c r="T34" s="1">
        <f t="shared" si="19"/>
        <v>8685208.91</v>
      </c>
      <c r="U34" s="1">
        <f aca="true" t="shared" si="20" ref="U34:AJ34">SUM(U22:U33)</f>
        <v>8861743.12</v>
      </c>
      <c r="V34" s="1">
        <f t="shared" si="20"/>
        <v>7168791.05</v>
      </c>
      <c r="W34" s="1">
        <f t="shared" si="20"/>
        <v>7688510.34</v>
      </c>
      <c r="X34" s="1">
        <f t="shared" si="20"/>
        <v>8627408.889999999</v>
      </c>
      <c r="Y34" s="1">
        <f t="shared" si="20"/>
        <v>9696699.799999999</v>
      </c>
      <c r="Z34" s="1">
        <f t="shared" si="20"/>
        <v>10661780.91</v>
      </c>
      <c r="AA34" s="1">
        <f t="shared" si="20"/>
        <v>11479349.620000001</v>
      </c>
      <c r="AB34" s="1">
        <f t="shared" si="20"/>
        <v>12459347.069999998</v>
      </c>
      <c r="AC34" s="1">
        <f t="shared" si="20"/>
        <v>12733600.51</v>
      </c>
      <c r="AD34" s="134">
        <f t="shared" si="20"/>
        <v>12692833.350000001</v>
      </c>
      <c r="AE34" s="134">
        <f t="shared" si="20"/>
        <v>14996929.58</v>
      </c>
      <c r="AF34" s="134">
        <f t="shared" si="20"/>
        <v>15611739.776666665</v>
      </c>
      <c r="AG34" s="134">
        <f t="shared" si="20"/>
        <v>11085242.93</v>
      </c>
      <c r="AH34" s="117">
        <f t="shared" si="20"/>
        <v>13728733.530000001</v>
      </c>
      <c r="AI34" s="117">
        <f t="shared" si="20"/>
        <v>21818052.11</v>
      </c>
      <c r="AJ34" s="117">
        <f t="shared" si="20"/>
        <v>23151784.69</v>
      </c>
      <c r="AK34" s="117">
        <f>SUM(AK22:AK33)</f>
        <v>12515146.150000002</v>
      </c>
    </row>
    <row r="45" spans="30:39" ht="12.75">
      <c r="AD45" s="67">
        <f>SUM(AJ5:AJ10)</f>
        <v>12025180.67</v>
      </c>
      <c r="AE45" s="67"/>
      <c r="AF45" s="67"/>
      <c r="AG45" s="67"/>
      <c r="AH45" s="67"/>
      <c r="AI45" s="67"/>
      <c r="AJ45" s="67"/>
      <c r="AK45" s="67"/>
      <c r="AL45" s="67">
        <f>SUM(AK5:AK16)</f>
        <v>12515146.150000002</v>
      </c>
      <c r="AM45" s="68">
        <f>(AL45/AD45)-1</f>
        <v>0.04074495788843757</v>
      </c>
    </row>
    <row r="46" spans="30:37" ht="12.75">
      <c r="AD46" s="1"/>
      <c r="AE46" s="1"/>
      <c r="AF46" s="1"/>
      <c r="AG46" s="1"/>
      <c r="AH46" s="1"/>
      <c r="AI46" s="1"/>
      <c r="AJ46" s="1"/>
      <c r="AK46" s="1"/>
    </row>
    <row r="47" spans="30:37" ht="12.75">
      <c r="AD47" s="1"/>
      <c r="AE47" s="1"/>
      <c r="AF47" s="1"/>
      <c r="AG47" s="1"/>
      <c r="AH47" s="1"/>
      <c r="AI47" s="1"/>
      <c r="AJ47" s="1"/>
      <c r="AK47" s="1"/>
    </row>
  </sheetData>
  <sheetProtection/>
  <printOptions/>
  <pageMargins left="0.25" right="0.25" top="0.5" bottom="0.5" header="0.5" footer="0.5"/>
  <pageSetup fitToHeight="1" fitToWidth="1" horizontalDpi="300" verticalDpi="300" orientation="landscape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zoomScalePageLayoutView="0" workbookViewId="0" topLeftCell="AD1">
      <selection activeCell="AK12" sqref="AK12"/>
    </sheetView>
  </sheetViews>
  <sheetFormatPr defaultColWidth="9.140625" defaultRowHeight="12.75"/>
  <cols>
    <col min="1" max="1" width="11.140625" style="0" bestFit="1" customWidth="1"/>
    <col min="2" max="2" width="11.8515625" style="3" customWidth="1"/>
    <col min="3" max="3" width="16.7109375" style="3" customWidth="1"/>
    <col min="4" max="4" width="11.8515625" style="3" customWidth="1"/>
    <col min="5" max="5" width="10.421875" style="3" customWidth="1"/>
    <col min="6" max="6" width="10.28125" style="3" bestFit="1" customWidth="1"/>
    <col min="7" max="7" width="10.8515625" style="3" customWidth="1"/>
    <col min="8" max="8" width="12.57421875" style="3" customWidth="1"/>
    <col min="9" max="9" width="10.28125" style="3" bestFit="1" customWidth="1"/>
    <col min="10" max="10" width="11.28125" style="3" bestFit="1" customWidth="1"/>
    <col min="11" max="11" width="10.28125" style="3" bestFit="1" customWidth="1"/>
    <col min="12" max="13" width="11.421875" style="3" customWidth="1"/>
    <col min="14" max="15" width="11.28125" style="0" customWidth="1"/>
    <col min="16" max="16" width="12.140625" style="0" customWidth="1"/>
    <col min="17" max="17" width="12.140625" style="0" bestFit="1" customWidth="1"/>
    <col min="18" max="18" width="12.140625" style="0" customWidth="1"/>
    <col min="19" max="19" width="12.7109375" style="0" bestFit="1" customWidth="1"/>
    <col min="20" max="20" width="11.8515625" style="0" customWidth="1"/>
    <col min="21" max="23" width="12.8515625" style="0" customWidth="1"/>
    <col min="24" max="24" width="12.7109375" style="0" bestFit="1" customWidth="1"/>
    <col min="25" max="25" width="12.7109375" style="0" customWidth="1"/>
    <col min="26" max="29" width="17.140625" style="0" customWidth="1"/>
    <col min="30" max="37" width="20.57421875" style="0" customWidth="1"/>
    <col min="38" max="38" width="11.421875" style="0" customWidth="1"/>
    <col min="40" max="40" width="19.421875" style="0" customWidth="1"/>
  </cols>
  <sheetData>
    <row r="1" ht="18">
      <c r="B1" s="25" t="s">
        <v>21</v>
      </c>
    </row>
    <row r="2" ht="18">
      <c r="B2" s="25" t="s">
        <v>22</v>
      </c>
    </row>
    <row r="3" ht="13.5" thickBot="1"/>
    <row r="4" spans="1:38" ht="12.75">
      <c r="A4" s="28" t="s">
        <v>38</v>
      </c>
      <c r="B4" s="28" t="s">
        <v>19</v>
      </c>
      <c r="C4" s="28" t="s">
        <v>20</v>
      </c>
      <c r="D4" s="28" t="s">
        <v>24</v>
      </c>
      <c r="E4" s="28" t="s">
        <v>12</v>
      </c>
      <c r="F4" s="28" t="s">
        <v>13</v>
      </c>
      <c r="G4" s="28" t="s">
        <v>14</v>
      </c>
      <c r="H4" s="28" t="s">
        <v>15</v>
      </c>
      <c r="I4" s="28" t="s">
        <v>16</v>
      </c>
      <c r="J4" s="28" t="s">
        <v>17</v>
      </c>
      <c r="K4" s="28" t="s">
        <v>18</v>
      </c>
      <c r="L4" s="28" t="s">
        <v>30</v>
      </c>
      <c r="M4" s="28" t="s">
        <v>32</v>
      </c>
      <c r="N4" s="28" t="s">
        <v>33</v>
      </c>
      <c r="O4" s="28" t="s">
        <v>35</v>
      </c>
      <c r="P4" s="28" t="s">
        <v>63</v>
      </c>
      <c r="Q4" s="28" t="s">
        <v>64</v>
      </c>
      <c r="R4" s="28" t="s">
        <v>66</v>
      </c>
      <c r="S4" s="28" t="s">
        <v>68</v>
      </c>
      <c r="T4" s="28" t="s">
        <v>70</v>
      </c>
      <c r="U4" s="28" t="s">
        <v>73</v>
      </c>
      <c r="V4" s="28" t="s">
        <v>74</v>
      </c>
      <c r="W4" s="28" t="s">
        <v>76</v>
      </c>
      <c r="X4" s="28" t="s">
        <v>79</v>
      </c>
      <c r="Y4" s="28" t="s">
        <v>82</v>
      </c>
      <c r="Z4" s="28" t="s">
        <v>83</v>
      </c>
      <c r="AA4" s="28" t="s">
        <v>87</v>
      </c>
      <c r="AB4" s="28" t="s">
        <v>88</v>
      </c>
      <c r="AC4" s="28" t="s">
        <v>90</v>
      </c>
      <c r="AD4" s="28" t="s">
        <v>92</v>
      </c>
      <c r="AE4" s="28" t="s">
        <v>95</v>
      </c>
      <c r="AF4" s="28" t="s">
        <v>96</v>
      </c>
      <c r="AG4" s="28" t="s">
        <v>98</v>
      </c>
      <c r="AH4" s="28" t="s">
        <v>100</v>
      </c>
      <c r="AI4" s="28" t="s">
        <v>102</v>
      </c>
      <c r="AJ4" s="28" t="s">
        <v>104</v>
      </c>
      <c r="AK4" s="28" t="s">
        <v>107</v>
      </c>
      <c r="AL4" s="28" t="s">
        <v>36</v>
      </c>
    </row>
    <row r="5" spans="1:38" ht="13.5" thickBot="1">
      <c r="A5" s="30" t="s">
        <v>43</v>
      </c>
      <c r="B5" s="30" t="s">
        <v>46</v>
      </c>
      <c r="C5" s="30" t="s">
        <v>39</v>
      </c>
      <c r="D5" s="31" t="s">
        <v>31</v>
      </c>
      <c r="E5" s="31" t="s">
        <v>31</v>
      </c>
      <c r="F5" s="31" t="s">
        <v>31</v>
      </c>
      <c r="G5" s="31" t="s">
        <v>31</v>
      </c>
      <c r="H5" s="31" t="s">
        <v>31</v>
      </c>
      <c r="I5" s="31" t="s">
        <v>31</v>
      </c>
      <c r="J5" s="31" t="s">
        <v>31</v>
      </c>
      <c r="K5" s="31" t="s">
        <v>31</v>
      </c>
      <c r="L5" s="31" t="s">
        <v>31</v>
      </c>
      <c r="M5" s="31" t="s">
        <v>31</v>
      </c>
      <c r="N5" s="31" t="s">
        <v>31</v>
      </c>
      <c r="O5" s="31" t="s">
        <v>31</v>
      </c>
      <c r="P5" s="31" t="s">
        <v>31</v>
      </c>
      <c r="Q5" s="31" t="s">
        <v>31</v>
      </c>
      <c r="R5" s="31" t="s">
        <v>31</v>
      </c>
      <c r="S5" s="31" t="s">
        <v>31</v>
      </c>
      <c r="T5" s="31" t="s">
        <v>31</v>
      </c>
      <c r="U5" s="31" t="s">
        <v>31</v>
      </c>
      <c r="V5" s="31" t="s">
        <v>31</v>
      </c>
      <c r="W5" s="31" t="s">
        <v>31</v>
      </c>
      <c r="X5" s="31" t="s">
        <v>31</v>
      </c>
      <c r="Y5" s="31" t="s">
        <v>31</v>
      </c>
      <c r="Z5" s="31" t="s">
        <v>31</v>
      </c>
      <c r="AA5" s="31" t="s">
        <v>31</v>
      </c>
      <c r="AB5" s="31" t="s">
        <v>31</v>
      </c>
      <c r="AC5" s="31" t="s">
        <v>31</v>
      </c>
      <c r="AD5" s="31" t="s">
        <v>31</v>
      </c>
      <c r="AE5" s="31" t="s">
        <v>31</v>
      </c>
      <c r="AF5" s="31" t="s">
        <v>31</v>
      </c>
      <c r="AG5" s="31" t="s">
        <v>31</v>
      </c>
      <c r="AH5" s="31" t="s">
        <v>31</v>
      </c>
      <c r="AI5" s="31" t="s">
        <v>31</v>
      </c>
      <c r="AJ5" s="31" t="s">
        <v>31</v>
      </c>
      <c r="AK5" s="31" t="s">
        <v>31</v>
      </c>
      <c r="AL5" s="31" t="s">
        <v>37</v>
      </c>
    </row>
    <row r="6" spans="1:40" ht="12.75">
      <c r="A6" s="39" t="s">
        <v>11</v>
      </c>
      <c r="B6" s="39" t="s">
        <v>0</v>
      </c>
      <c r="C6" s="39" t="s">
        <v>1</v>
      </c>
      <c r="D6" s="5">
        <v>206514.23</v>
      </c>
      <c r="E6" s="4">
        <v>220469.77</v>
      </c>
      <c r="F6" s="4">
        <v>219420.72</v>
      </c>
      <c r="G6" s="4">
        <v>222016.48</v>
      </c>
      <c r="H6" s="5">
        <v>247933.39</v>
      </c>
      <c r="I6" s="4">
        <v>242770.51</v>
      </c>
      <c r="J6" s="4">
        <v>272082.46</v>
      </c>
      <c r="K6" s="4">
        <v>246479.15</v>
      </c>
      <c r="L6" s="6">
        <v>273580</v>
      </c>
      <c r="M6" s="6">
        <v>256856.5</v>
      </c>
      <c r="N6" s="10">
        <v>306457</v>
      </c>
      <c r="O6" s="17">
        <f>+O24</f>
        <v>234213</v>
      </c>
      <c r="P6" s="17">
        <v>248308</v>
      </c>
      <c r="Q6" s="20">
        <v>316284</v>
      </c>
      <c r="R6" s="20">
        <v>272013</v>
      </c>
      <c r="S6" s="21">
        <v>295678.61</v>
      </c>
      <c r="T6" s="21">
        <v>316204</v>
      </c>
      <c r="U6" s="21">
        <v>315306</v>
      </c>
      <c r="V6" s="21">
        <v>323283</v>
      </c>
      <c r="W6" s="21">
        <v>260759</v>
      </c>
      <c r="X6" s="21">
        <v>303955</v>
      </c>
      <c r="Y6" s="21">
        <v>368560</v>
      </c>
      <c r="Z6" s="21">
        <v>423488</v>
      </c>
      <c r="AA6" s="21">
        <v>434674.62</v>
      </c>
      <c r="AB6" s="21">
        <v>448605</v>
      </c>
      <c r="AC6" s="21">
        <v>519243.73</v>
      </c>
      <c r="AD6" s="21">
        <v>483216.56</v>
      </c>
      <c r="AE6" s="21">
        <v>401976.41</v>
      </c>
      <c r="AF6" s="21">
        <v>468607.16</v>
      </c>
      <c r="AG6" s="21">
        <v>499675.5</v>
      </c>
      <c r="AH6" s="21">
        <v>161955.94</v>
      </c>
      <c r="AI6" s="21">
        <v>484963.79</v>
      </c>
      <c r="AJ6" s="21">
        <v>717980.64</v>
      </c>
      <c r="AK6" s="21">
        <f>715799.17+97.75</f>
        <v>715896.92</v>
      </c>
      <c r="AL6" s="13">
        <f aca="true" t="shared" si="0" ref="AL6:AL11">+AK6/AJ6-1</f>
        <v>-0.0029021952458215816</v>
      </c>
      <c r="AN6" s="118"/>
    </row>
    <row r="7" spans="1:40" ht="12.75">
      <c r="A7" s="39" t="s">
        <v>0</v>
      </c>
      <c r="B7" s="39" t="s">
        <v>1</v>
      </c>
      <c r="C7" s="39" t="s">
        <v>2</v>
      </c>
      <c r="D7" s="5">
        <v>258253.12</v>
      </c>
      <c r="E7" s="4">
        <v>268117.76</v>
      </c>
      <c r="F7" s="4">
        <v>256586.41</v>
      </c>
      <c r="G7" s="4">
        <v>280836.72</v>
      </c>
      <c r="H7" s="5">
        <v>257080.21</v>
      </c>
      <c r="I7" s="4">
        <v>290802.09</v>
      </c>
      <c r="J7" s="4">
        <v>307866.12</v>
      </c>
      <c r="K7" s="4">
        <v>299086.95</v>
      </c>
      <c r="L7" s="6">
        <v>276452.19</v>
      </c>
      <c r="M7" s="6">
        <v>315685</v>
      </c>
      <c r="N7" s="10">
        <v>346610</v>
      </c>
      <c r="O7" s="17">
        <f>+O25</f>
        <v>278705</v>
      </c>
      <c r="P7" s="17">
        <v>339804.52</v>
      </c>
      <c r="Q7" s="20">
        <v>360341</v>
      </c>
      <c r="R7" s="20">
        <v>395868</v>
      </c>
      <c r="S7" s="21">
        <v>327304</v>
      </c>
      <c r="T7" s="21">
        <v>334426</v>
      </c>
      <c r="U7" s="21">
        <v>361302</v>
      </c>
      <c r="V7" s="21">
        <v>351443</v>
      </c>
      <c r="W7" s="21">
        <v>331354</v>
      </c>
      <c r="X7" s="21">
        <v>409721</v>
      </c>
      <c r="Y7" s="21">
        <v>431553.79</v>
      </c>
      <c r="Z7" s="21">
        <v>531512.89</v>
      </c>
      <c r="AA7" s="21">
        <v>479457.93</v>
      </c>
      <c r="AB7" s="21">
        <v>550135.62</v>
      </c>
      <c r="AC7" s="21">
        <v>633326.78</v>
      </c>
      <c r="AD7" s="21">
        <v>540032</v>
      </c>
      <c r="AE7" s="21">
        <v>594182.31</v>
      </c>
      <c r="AF7" s="21">
        <v>636035.47</v>
      </c>
      <c r="AG7" s="21">
        <v>700676.2</v>
      </c>
      <c r="AH7" s="21">
        <v>202068.19</v>
      </c>
      <c r="AI7" s="21">
        <v>655089.68</v>
      </c>
      <c r="AJ7" s="21">
        <v>911869.82</v>
      </c>
      <c r="AK7" s="21">
        <v>882306.97</v>
      </c>
      <c r="AL7" s="13">
        <f t="shared" si="0"/>
        <v>-0.03242003337713273</v>
      </c>
      <c r="AN7" s="118"/>
    </row>
    <row r="8" spans="1:40" ht="12.75">
      <c r="A8" s="39" t="s">
        <v>1</v>
      </c>
      <c r="B8" s="39" t="s">
        <v>2</v>
      </c>
      <c r="C8" s="39" t="s">
        <v>3</v>
      </c>
      <c r="D8" s="5">
        <v>273462.01</v>
      </c>
      <c r="E8" s="4">
        <v>241090.8</v>
      </c>
      <c r="F8" s="4">
        <v>291720.45</v>
      </c>
      <c r="G8" s="4">
        <v>274776.44</v>
      </c>
      <c r="H8" s="5">
        <v>261374.08</v>
      </c>
      <c r="I8" s="4">
        <v>302230.13</v>
      </c>
      <c r="J8" s="4">
        <v>317344.02</v>
      </c>
      <c r="K8" s="4">
        <v>331538.46</v>
      </c>
      <c r="L8" s="6">
        <v>351919.62</v>
      </c>
      <c r="M8" s="6">
        <v>365364</v>
      </c>
      <c r="N8" s="10">
        <v>352865</v>
      </c>
      <c r="O8" s="17">
        <v>318544</v>
      </c>
      <c r="P8" s="17">
        <v>365566.11</v>
      </c>
      <c r="Q8" s="20">
        <v>429505</v>
      </c>
      <c r="R8" s="20">
        <v>464937</v>
      </c>
      <c r="S8" s="21">
        <v>439204</v>
      </c>
      <c r="T8" s="21">
        <v>472002.99</v>
      </c>
      <c r="U8" s="21">
        <v>482454</v>
      </c>
      <c r="V8" s="21">
        <v>444176</v>
      </c>
      <c r="W8" s="21">
        <v>455618</v>
      </c>
      <c r="X8" s="21">
        <v>397646.45</v>
      </c>
      <c r="Y8" s="21">
        <v>678442.98</v>
      </c>
      <c r="Z8" s="21">
        <v>539592.13</v>
      </c>
      <c r="AA8" s="21">
        <v>589516.6</v>
      </c>
      <c r="AB8" s="21">
        <v>659851</v>
      </c>
      <c r="AC8" s="21">
        <v>677292.77</v>
      </c>
      <c r="AD8" s="21">
        <v>669430.88</v>
      </c>
      <c r="AE8" s="21">
        <v>656028</v>
      </c>
      <c r="AF8" s="21">
        <v>628758.79</v>
      </c>
      <c r="AG8" s="21">
        <v>722435.55</v>
      </c>
      <c r="AH8" s="21">
        <v>231351.34</v>
      </c>
      <c r="AI8" s="21">
        <v>708205.27</v>
      </c>
      <c r="AJ8" s="21">
        <v>903545.71</v>
      </c>
      <c r="AK8" s="21">
        <v>920440.32</v>
      </c>
      <c r="AL8" s="13">
        <f t="shared" si="0"/>
        <v>0.01869812430408202</v>
      </c>
      <c r="AN8" s="118"/>
    </row>
    <row r="9" spans="1:40" ht="12.75">
      <c r="A9" s="39" t="s">
        <v>2</v>
      </c>
      <c r="B9" s="39" t="s">
        <v>3</v>
      </c>
      <c r="C9" s="39" t="s">
        <v>4</v>
      </c>
      <c r="D9" s="5">
        <v>382811.01</v>
      </c>
      <c r="E9" s="4">
        <v>380332.42</v>
      </c>
      <c r="F9" s="4">
        <v>335169.61</v>
      </c>
      <c r="G9" s="4">
        <v>342462.54</v>
      </c>
      <c r="H9" s="5">
        <v>356988.88</v>
      </c>
      <c r="I9" s="4">
        <v>351562.19</v>
      </c>
      <c r="J9" s="4">
        <v>391275.18</v>
      </c>
      <c r="K9" s="4">
        <v>389954.14</v>
      </c>
      <c r="L9" s="6">
        <v>380982.61</v>
      </c>
      <c r="M9" s="6">
        <v>369765</v>
      </c>
      <c r="N9" s="10">
        <v>414247</v>
      </c>
      <c r="O9" s="17">
        <v>369800</v>
      </c>
      <c r="P9" s="17">
        <v>404933</v>
      </c>
      <c r="Q9" s="20">
        <v>448124</v>
      </c>
      <c r="R9" s="20">
        <v>467412</v>
      </c>
      <c r="S9" s="21">
        <v>507547</v>
      </c>
      <c r="T9" s="21">
        <v>501900</v>
      </c>
      <c r="U9" s="21">
        <v>576495</v>
      </c>
      <c r="V9" s="21">
        <v>446054</v>
      </c>
      <c r="W9" s="21">
        <v>414204.8</v>
      </c>
      <c r="X9" s="21">
        <v>545767.66</v>
      </c>
      <c r="Y9" s="21">
        <v>555798.75</v>
      </c>
      <c r="Z9" s="21">
        <v>517601</v>
      </c>
      <c r="AA9" s="21">
        <v>606945</v>
      </c>
      <c r="AB9" s="21">
        <v>678634.24</v>
      </c>
      <c r="AC9" s="21">
        <v>693743.95</v>
      </c>
      <c r="AD9" s="21">
        <v>727793.49</v>
      </c>
      <c r="AE9" s="21">
        <v>767401.14</v>
      </c>
      <c r="AF9" s="21">
        <v>898432.84</v>
      </c>
      <c r="AG9" s="21">
        <v>910989</v>
      </c>
      <c r="AH9" s="21">
        <v>273048.69</v>
      </c>
      <c r="AI9" s="21">
        <v>883178.17</v>
      </c>
      <c r="AJ9" s="21">
        <v>1050475.57</v>
      </c>
      <c r="AK9" s="21">
        <v>1114978.19</v>
      </c>
      <c r="AL9" s="13">
        <f t="shared" si="0"/>
        <v>0.06140325567019134</v>
      </c>
      <c r="AN9" s="118"/>
    </row>
    <row r="10" spans="1:40" ht="12.75">
      <c r="A10" s="39" t="s">
        <v>3</v>
      </c>
      <c r="B10" s="39" t="s">
        <v>4</v>
      </c>
      <c r="C10" s="39" t="s">
        <v>5</v>
      </c>
      <c r="D10" s="5">
        <v>297398.76</v>
      </c>
      <c r="E10" s="4">
        <v>316194.06</v>
      </c>
      <c r="F10" s="4">
        <v>302290</v>
      </c>
      <c r="G10" s="4">
        <v>298043.77</v>
      </c>
      <c r="H10" s="5">
        <v>334930.83</v>
      </c>
      <c r="I10" s="4">
        <v>331464.48</v>
      </c>
      <c r="J10" s="4">
        <v>364482.16</v>
      </c>
      <c r="K10" s="4">
        <v>370218</v>
      </c>
      <c r="L10" s="6">
        <v>370791.72</v>
      </c>
      <c r="M10" s="6">
        <v>375255</v>
      </c>
      <c r="N10" s="10">
        <v>428751</v>
      </c>
      <c r="O10" s="17">
        <v>370084</v>
      </c>
      <c r="P10" s="17">
        <v>436341.48</v>
      </c>
      <c r="Q10" s="20">
        <v>473535</v>
      </c>
      <c r="R10" s="20">
        <v>514255</v>
      </c>
      <c r="S10" s="21">
        <v>561178.13</v>
      </c>
      <c r="T10" s="21">
        <v>565872</v>
      </c>
      <c r="U10" s="21">
        <v>611751</v>
      </c>
      <c r="V10" s="21">
        <v>472406</v>
      </c>
      <c r="W10" s="21">
        <v>522165.28</v>
      </c>
      <c r="X10" s="21">
        <v>423508</v>
      </c>
      <c r="Y10" s="21">
        <v>500815.28</v>
      </c>
      <c r="Z10" s="21">
        <v>725936</v>
      </c>
      <c r="AA10" s="21">
        <v>705596.4</v>
      </c>
      <c r="AB10" s="21">
        <v>776489.56</v>
      </c>
      <c r="AC10" s="21">
        <v>803232.35</v>
      </c>
      <c r="AD10" s="21">
        <v>721366</v>
      </c>
      <c r="AE10" s="21">
        <v>881945</v>
      </c>
      <c r="AF10" s="21">
        <v>767766.2</v>
      </c>
      <c r="AG10" s="21">
        <v>874227.19</v>
      </c>
      <c r="AH10" s="21">
        <v>386759.88</v>
      </c>
      <c r="AI10" s="21">
        <v>761483.42</v>
      </c>
      <c r="AJ10" s="21">
        <v>1107049.52</v>
      </c>
      <c r="AK10" s="21">
        <v>1134610.38</v>
      </c>
      <c r="AL10" s="13">
        <f t="shared" si="0"/>
        <v>0.024895778826587556</v>
      </c>
      <c r="AN10" s="118"/>
    </row>
    <row r="11" spans="1:40" ht="12.75">
      <c r="A11" s="39" t="s">
        <v>4</v>
      </c>
      <c r="B11" s="39" t="s">
        <v>5</v>
      </c>
      <c r="C11" s="39" t="s">
        <v>6</v>
      </c>
      <c r="D11" s="5">
        <v>305754.25</v>
      </c>
      <c r="E11" s="4">
        <v>313885.19</v>
      </c>
      <c r="F11" s="4">
        <v>312146.61</v>
      </c>
      <c r="G11" s="4">
        <v>294164.41</v>
      </c>
      <c r="H11" s="5">
        <v>343194.21</v>
      </c>
      <c r="I11" s="4">
        <v>371944.27</v>
      </c>
      <c r="J11" s="4">
        <v>367039.38</v>
      </c>
      <c r="K11" s="4">
        <v>371220.25</v>
      </c>
      <c r="L11" s="6">
        <v>379358.81</v>
      </c>
      <c r="M11" s="6">
        <v>419260</v>
      </c>
      <c r="N11" s="10">
        <v>414607</v>
      </c>
      <c r="O11" s="17">
        <v>420095.42</v>
      </c>
      <c r="P11" s="17">
        <v>454010</v>
      </c>
      <c r="Q11" s="20">
        <v>515216</v>
      </c>
      <c r="R11" s="20">
        <v>530112</v>
      </c>
      <c r="S11" s="21">
        <v>573691</v>
      </c>
      <c r="T11" s="21">
        <v>595001</v>
      </c>
      <c r="U11" s="21">
        <v>555827</v>
      </c>
      <c r="V11" s="21">
        <v>411857</v>
      </c>
      <c r="W11" s="21">
        <v>553182</v>
      </c>
      <c r="X11" s="21">
        <v>694808.17</v>
      </c>
      <c r="Y11" s="21">
        <v>759373</v>
      </c>
      <c r="Z11" s="21">
        <v>679720.2</v>
      </c>
      <c r="AA11" s="21">
        <v>768165.96</v>
      </c>
      <c r="AB11" s="21">
        <v>805102.96</v>
      </c>
      <c r="AC11" s="21">
        <v>801373.06</v>
      </c>
      <c r="AD11" s="21">
        <v>780431.65</v>
      </c>
      <c r="AE11" s="21">
        <v>823954.83</v>
      </c>
      <c r="AF11" s="21">
        <v>919428.49</v>
      </c>
      <c r="AG11" s="21">
        <v>994058.7</v>
      </c>
      <c r="AH11" s="21">
        <v>406860.98</v>
      </c>
      <c r="AI11" s="21">
        <v>892352.47</v>
      </c>
      <c r="AJ11" s="21">
        <v>1197553.91</v>
      </c>
      <c r="AK11" s="21">
        <v>1207814.7</v>
      </c>
      <c r="AL11" s="13">
        <f t="shared" si="0"/>
        <v>0.00856812366801929</v>
      </c>
      <c r="AN11" s="118"/>
    </row>
    <row r="12" spans="1:40" ht="12.75">
      <c r="A12" s="39" t="s">
        <v>5</v>
      </c>
      <c r="B12" s="39" t="s">
        <v>6</v>
      </c>
      <c r="C12" s="39" t="s">
        <v>7</v>
      </c>
      <c r="D12" s="5">
        <v>329295.28</v>
      </c>
      <c r="E12" s="4">
        <v>319949.28</v>
      </c>
      <c r="F12" s="4">
        <v>309445.16</v>
      </c>
      <c r="G12" s="4">
        <v>320073.96</v>
      </c>
      <c r="H12" s="5">
        <v>320289.46</v>
      </c>
      <c r="I12" s="4">
        <v>357629.95</v>
      </c>
      <c r="J12" s="4">
        <v>366342.46</v>
      </c>
      <c r="K12" s="4">
        <v>350008.79</v>
      </c>
      <c r="L12" s="6">
        <v>359257.55</v>
      </c>
      <c r="M12" s="6">
        <v>415253</v>
      </c>
      <c r="N12" s="10">
        <v>406768</v>
      </c>
      <c r="O12" s="17">
        <v>402797</v>
      </c>
      <c r="P12" s="17">
        <v>415323.22</v>
      </c>
      <c r="Q12" s="20">
        <v>595440</v>
      </c>
      <c r="R12" s="20">
        <v>566189</v>
      </c>
      <c r="S12" s="21">
        <v>607625</v>
      </c>
      <c r="T12" s="21">
        <v>575094</v>
      </c>
      <c r="U12" s="21">
        <v>569139</v>
      </c>
      <c r="V12" s="21">
        <v>474583</v>
      </c>
      <c r="W12" s="21">
        <v>507702.27</v>
      </c>
      <c r="X12" s="21">
        <v>628231.24</v>
      </c>
      <c r="Y12" s="21">
        <v>678891.07</v>
      </c>
      <c r="Z12" s="21">
        <v>729052</v>
      </c>
      <c r="AA12" s="21">
        <v>704448.84</v>
      </c>
      <c r="AB12" s="21">
        <v>770479.23</v>
      </c>
      <c r="AC12" s="21">
        <v>786317.66</v>
      </c>
      <c r="AD12" s="21">
        <v>789548.53</v>
      </c>
      <c r="AE12" s="21">
        <v>843885.52</v>
      </c>
      <c r="AF12" s="21">
        <v>852948.61</v>
      </c>
      <c r="AG12" s="21">
        <v>331634.92</v>
      </c>
      <c r="AH12" s="21">
        <v>502692</v>
      </c>
      <c r="AI12" s="21">
        <v>1033177.05</v>
      </c>
      <c r="AJ12" s="21">
        <v>1190633.84</v>
      </c>
      <c r="AK12" s="21"/>
      <c r="AL12" s="13"/>
      <c r="AN12" s="118"/>
    </row>
    <row r="13" spans="1:40" ht="12.75">
      <c r="A13" s="39" t="s">
        <v>6</v>
      </c>
      <c r="B13" s="39" t="s">
        <v>7</v>
      </c>
      <c r="C13" s="39" t="s">
        <v>8</v>
      </c>
      <c r="D13" s="5">
        <v>301703.42</v>
      </c>
      <c r="E13" s="4">
        <v>275261.95</v>
      </c>
      <c r="F13" s="4">
        <v>267503.78</v>
      </c>
      <c r="G13" s="4">
        <v>261599</v>
      </c>
      <c r="H13" s="5">
        <v>273302.89</v>
      </c>
      <c r="I13" s="4">
        <v>300108.71</v>
      </c>
      <c r="J13" s="4">
        <v>335140.04</v>
      </c>
      <c r="K13" s="4">
        <v>341788.13</v>
      </c>
      <c r="L13" s="6">
        <v>272726.58</v>
      </c>
      <c r="M13" s="6">
        <v>330714</v>
      </c>
      <c r="N13" s="10">
        <v>353918</v>
      </c>
      <c r="O13" s="17">
        <v>385282</v>
      </c>
      <c r="P13" s="17">
        <v>378799.23</v>
      </c>
      <c r="Q13" s="20">
        <v>428022</v>
      </c>
      <c r="R13" s="20">
        <v>506312</v>
      </c>
      <c r="S13" s="21">
        <v>498075.39</v>
      </c>
      <c r="T13" s="21">
        <v>507912.38</v>
      </c>
      <c r="U13" s="21">
        <v>563723</v>
      </c>
      <c r="V13" s="21">
        <v>425118</v>
      </c>
      <c r="W13" s="21">
        <v>459079</v>
      </c>
      <c r="X13" s="21">
        <v>547582.5</v>
      </c>
      <c r="Y13" s="21">
        <v>571992.21</v>
      </c>
      <c r="Z13" s="21">
        <v>611103.21</v>
      </c>
      <c r="AA13" s="21">
        <v>641134.6</v>
      </c>
      <c r="AB13" s="21">
        <v>673376.91</v>
      </c>
      <c r="AC13" s="21">
        <v>758672.69</v>
      </c>
      <c r="AD13" s="21">
        <v>752447.67</v>
      </c>
      <c r="AE13" s="21">
        <v>784952.06</v>
      </c>
      <c r="AF13" s="21">
        <v>829454.28</v>
      </c>
      <c r="AG13" s="21">
        <v>93655.57</v>
      </c>
      <c r="AH13" s="21">
        <f>565183.7*0.97</f>
        <v>548228.1889999999</v>
      </c>
      <c r="AI13" s="21">
        <v>934250.23</v>
      </c>
      <c r="AJ13" s="21">
        <v>977028.83</v>
      </c>
      <c r="AK13" s="21"/>
      <c r="AL13" s="13"/>
      <c r="AN13" s="118"/>
    </row>
    <row r="14" spans="1:40" ht="12.75">
      <c r="A14" s="39" t="s">
        <v>7</v>
      </c>
      <c r="B14" s="39" t="s">
        <v>8</v>
      </c>
      <c r="C14" s="39" t="s">
        <v>9</v>
      </c>
      <c r="D14" s="5">
        <v>268354.42</v>
      </c>
      <c r="E14" s="4">
        <v>262816.81</v>
      </c>
      <c r="F14" s="4">
        <v>308497.17</v>
      </c>
      <c r="G14" s="4">
        <v>294041.4</v>
      </c>
      <c r="H14" s="5">
        <v>264148.05</v>
      </c>
      <c r="I14" s="4">
        <v>299944.09</v>
      </c>
      <c r="J14" s="4">
        <v>324108.96</v>
      </c>
      <c r="K14" s="4">
        <v>325204.48</v>
      </c>
      <c r="L14" s="6">
        <v>361598.24</v>
      </c>
      <c r="M14" s="6">
        <v>368201</v>
      </c>
      <c r="N14" s="10">
        <v>353278</v>
      </c>
      <c r="O14" s="10">
        <v>379844</v>
      </c>
      <c r="P14" s="10">
        <v>382189</v>
      </c>
      <c r="Q14" s="20">
        <v>432845</v>
      </c>
      <c r="R14" s="20">
        <v>451343</v>
      </c>
      <c r="S14" s="21">
        <v>520977</v>
      </c>
      <c r="T14" s="21">
        <v>559787</v>
      </c>
      <c r="U14" s="21">
        <v>537063</v>
      </c>
      <c r="V14" s="21">
        <v>404094</v>
      </c>
      <c r="W14" s="21">
        <v>459464</v>
      </c>
      <c r="X14" s="21">
        <v>516055</v>
      </c>
      <c r="Y14" s="21">
        <v>582469.93</v>
      </c>
      <c r="Z14" s="21">
        <v>597546.15</v>
      </c>
      <c r="AA14" s="21">
        <v>689529.5</v>
      </c>
      <c r="AB14" s="21">
        <v>702539.84</v>
      </c>
      <c r="AC14" s="21">
        <v>676271.25</v>
      </c>
      <c r="AD14" s="21">
        <v>702321.98</v>
      </c>
      <c r="AE14" s="21">
        <v>720504.01</v>
      </c>
      <c r="AF14" s="21">
        <v>767555.72</v>
      </c>
      <c r="AG14" s="21">
        <v>42801.54</v>
      </c>
      <c r="AH14" s="21">
        <v>699120.04</v>
      </c>
      <c r="AI14" s="21">
        <v>922216.49</v>
      </c>
      <c r="AJ14" s="21">
        <v>901517.07</v>
      </c>
      <c r="AK14" s="21"/>
      <c r="AL14" s="13"/>
      <c r="AN14" s="118"/>
    </row>
    <row r="15" spans="1:40" ht="12.75">
      <c r="A15" s="39" t="s">
        <v>8</v>
      </c>
      <c r="B15" s="39" t="s">
        <v>9</v>
      </c>
      <c r="C15" s="39" t="s">
        <v>10</v>
      </c>
      <c r="D15" s="5">
        <v>242544.87</v>
      </c>
      <c r="E15" s="4">
        <v>222286.8</v>
      </c>
      <c r="F15" s="4">
        <v>242829.32</v>
      </c>
      <c r="G15" s="4">
        <v>238806.31</v>
      </c>
      <c r="H15" s="5">
        <v>269318.21</v>
      </c>
      <c r="I15" s="4">
        <v>260984.7</v>
      </c>
      <c r="J15" s="4">
        <v>257072.08</v>
      </c>
      <c r="K15" s="4">
        <v>267057.31</v>
      </c>
      <c r="L15" s="6">
        <v>267009.13</v>
      </c>
      <c r="M15" s="6">
        <v>298252</v>
      </c>
      <c r="N15" s="10">
        <v>303652</v>
      </c>
      <c r="O15" s="10">
        <v>308275</v>
      </c>
      <c r="P15" s="10">
        <v>297302</v>
      </c>
      <c r="Q15" s="20">
        <v>335840</v>
      </c>
      <c r="R15" s="20">
        <v>384787.19</v>
      </c>
      <c r="S15" s="21">
        <v>404581</v>
      </c>
      <c r="T15" s="21">
        <v>391458</v>
      </c>
      <c r="U15" s="21">
        <v>406359</v>
      </c>
      <c r="V15" s="21">
        <v>322863</v>
      </c>
      <c r="W15" s="21">
        <v>340065.3</v>
      </c>
      <c r="X15" s="21">
        <v>397362.74</v>
      </c>
      <c r="Y15" s="21">
        <v>475662.79</v>
      </c>
      <c r="Z15" s="21">
        <v>525117</v>
      </c>
      <c r="AA15" s="21">
        <v>461469.59</v>
      </c>
      <c r="AB15" s="21">
        <v>537550.91</v>
      </c>
      <c r="AC15" s="21">
        <v>549420.98</v>
      </c>
      <c r="AD15" s="21">
        <v>585376.02</v>
      </c>
      <c r="AE15" s="21">
        <v>576341</v>
      </c>
      <c r="AF15" s="21">
        <v>608956.92</v>
      </c>
      <c r="AG15" s="21">
        <v>116869</v>
      </c>
      <c r="AH15" s="21">
        <v>659921.45</v>
      </c>
      <c r="AI15" s="21">
        <v>710034.63</v>
      </c>
      <c r="AJ15" s="21">
        <v>699503</v>
      </c>
      <c r="AK15" s="21"/>
      <c r="AL15" s="13"/>
      <c r="AN15" s="118"/>
    </row>
    <row r="16" spans="1:40" ht="12.75">
      <c r="A16" s="39" t="s">
        <v>9</v>
      </c>
      <c r="B16" s="39" t="s">
        <v>10</v>
      </c>
      <c r="C16" s="39" t="s">
        <v>11</v>
      </c>
      <c r="D16" s="5">
        <v>247335.72</v>
      </c>
      <c r="E16" s="4">
        <v>216419.38</v>
      </c>
      <c r="F16" s="4">
        <v>208562.51</v>
      </c>
      <c r="G16" s="4">
        <v>206586.51</v>
      </c>
      <c r="H16" s="5">
        <v>228757.29</v>
      </c>
      <c r="I16" s="4">
        <v>229679.85</v>
      </c>
      <c r="J16" s="4">
        <v>240696.02</v>
      </c>
      <c r="K16" s="4">
        <v>239670.54</v>
      </c>
      <c r="L16" s="6">
        <v>234901.36</v>
      </c>
      <c r="M16" s="6">
        <v>264964</v>
      </c>
      <c r="N16" s="10">
        <v>291993</v>
      </c>
      <c r="O16" s="17">
        <v>243060</v>
      </c>
      <c r="P16" s="17">
        <v>284545</v>
      </c>
      <c r="Q16" s="20">
        <v>320879</v>
      </c>
      <c r="R16" s="20">
        <v>304028</v>
      </c>
      <c r="S16" s="21">
        <v>358482.66</v>
      </c>
      <c r="T16" s="21">
        <v>398275</v>
      </c>
      <c r="U16" s="21">
        <v>341717</v>
      </c>
      <c r="V16" s="21">
        <v>266641</v>
      </c>
      <c r="W16" s="21">
        <v>331601</v>
      </c>
      <c r="X16" s="21">
        <v>379543.07</v>
      </c>
      <c r="Y16" s="21">
        <v>407916</v>
      </c>
      <c r="Z16" s="21">
        <v>405288</v>
      </c>
      <c r="AA16" s="21">
        <v>435636.32</v>
      </c>
      <c r="AB16" s="21">
        <v>515700.56</v>
      </c>
      <c r="AC16" s="21">
        <v>544483.93</v>
      </c>
      <c r="AD16" s="21">
        <v>592584</v>
      </c>
      <c r="AE16" s="21">
        <v>494296.94</v>
      </c>
      <c r="AF16" s="21">
        <v>544404.26</v>
      </c>
      <c r="AG16" s="21">
        <v>117120.86</v>
      </c>
      <c r="AH16" s="21">
        <v>583390.35</v>
      </c>
      <c r="AI16" s="21">
        <v>743033</v>
      </c>
      <c r="AJ16" s="21">
        <v>661370.68</v>
      </c>
      <c r="AK16" s="21"/>
      <c r="AL16" s="13"/>
      <c r="AN16" s="118"/>
    </row>
    <row r="17" spans="1:40" ht="13.5" thickBot="1">
      <c r="A17" s="39" t="s">
        <v>10</v>
      </c>
      <c r="B17" s="39" t="s">
        <v>11</v>
      </c>
      <c r="C17" s="39" t="s">
        <v>11</v>
      </c>
      <c r="D17" s="5">
        <v>202327.09</v>
      </c>
      <c r="E17" s="4">
        <v>205164.92</v>
      </c>
      <c r="F17" s="4">
        <v>225683.04</v>
      </c>
      <c r="G17" s="5">
        <v>204879.64</v>
      </c>
      <c r="H17" s="4">
        <v>197351.28</v>
      </c>
      <c r="I17" s="4">
        <v>238257</v>
      </c>
      <c r="J17" s="5">
        <v>241494.98</v>
      </c>
      <c r="K17" s="4">
        <v>231435</v>
      </c>
      <c r="L17" s="6">
        <v>227290.17</v>
      </c>
      <c r="M17" s="6">
        <v>282007</v>
      </c>
      <c r="N17" s="10">
        <v>273503</v>
      </c>
      <c r="O17" s="17">
        <v>293703.53</v>
      </c>
      <c r="P17" s="17">
        <v>259795</v>
      </c>
      <c r="Q17" s="20">
        <v>293729.99</v>
      </c>
      <c r="R17" s="20">
        <v>308338</v>
      </c>
      <c r="S17" s="21">
        <v>276739.76</v>
      </c>
      <c r="T17" s="21">
        <v>417547.3</v>
      </c>
      <c r="U17" s="38">
        <v>342183.09</v>
      </c>
      <c r="V17" s="38">
        <v>272373.74</v>
      </c>
      <c r="W17" s="38">
        <v>259455</v>
      </c>
      <c r="X17" s="38">
        <v>354838.49</v>
      </c>
      <c r="Y17" s="38">
        <v>320289.52</v>
      </c>
      <c r="Z17" s="38">
        <v>393895.88</v>
      </c>
      <c r="AA17" s="38">
        <v>480261.98</v>
      </c>
      <c r="AB17" s="38">
        <v>461725.69</v>
      </c>
      <c r="AC17" s="38">
        <v>464166.95</v>
      </c>
      <c r="AD17" s="38">
        <v>489916.99</v>
      </c>
      <c r="AE17" s="21">
        <v>492559.91</v>
      </c>
      <c r="AF17" s="21">
        <v>520539.09</v>
      </c>
      <c r="AG17" s="21">
        <v>125050.91</v>
      </c>
      <c r="AH17" s="21">
        <v>468744</v>
      </c>
      <c r="AI17" s="21">
        <v>659025</v>
      </c>
      <c r="AJ17" s="21">
        <v>675432.52</v>
      </c>
      <c r="AK17" s="21"/>
      <c r="AL17" s="13"/>
      <c r="AN17" s="118"/>
    </row>
    <row r="18" spans="1:40" ht="13.5" thickTop="1">
      <c r="A18" s="42"/>
      <c r="B18" s="43"/>
      <c r="C18" s="44" t="s">
        <v>23</v>
      </c>
      <c r="D18" s="45">
        <f aca="true" t="shared" si="1" ref="D18:J18">SUM(D6:D17)</f>
        <v>3315754.18</v>
      </c>
      <c r="E18" s="46">
        <f t="shared" si="1"/>
        <v>3241989.1399999997</v>
      </c>
      <c r="F18" s="46">
        <f t="shared" si="1"/>
        <v>3279854.7799999993</v>
      </c>
      <c r="G18" s="46">
        <f t="shared" si="1"/>
        <v>3238287.18</v>
      </c>
      <c r="H18" s="45">
        <f t="shared" si="1"/>
        <v>3354668.78</v>
      </c>
      <c r="I18" s="45">
        <f t="shared" si="1"/>
        <v>3577377.97</v>
      </c>
      <c r="J18" s="45">
        <f t="shared" si="1"/>
        <v>3784943.86</v>
      </c>
      <c r="K18" s="45">
        <f aca="true" t="shared" si="2" ref="K18:S18">SUM(K6:K17)</f>
        <v>3763661.2</v>
      </c>
      <c r="L18" s="45">
        <f t="shared" si="2"/>
        <v>3755867.98</v>
      </c>
      <c r="M18" s="45">
        <f t="shared" si="2"/>
        <v>4061576.5</v>
      </c>
      <c r="N18" s="45">
        <f t="shared" si="2"/>
        <v>4246649</v>
      </c>
      <c r="O18" s="45">
        <f t="shared" si="2"/>
        <v>4004402.95</v>
      </c>
      <c r="P18" s="45">
        <f t="shared" si="2"/>
        <v>4266916.5600000005</v>
      </c>
      <c r="Q18" s="45">
        <f t="shared" si="2"/>
        <v>4949760.99</v>
      </c>
      <c r="R18" s="45">
        <f t="shared" si="2"/>
        <v>5165594.19</v>
      </c>
      <c r="S18" s="46">
        <f t="shared" si="2"/>
        <v>5371083.55</v>
      </c>
      <c r="T18" s="46">
        <f aca="true" t="shared" si="3" ref="T18:AG18">SUM(T6:T17)</f>
        <v>5635479.67</v>
      </c>
      <c r="U18" s="6">
        <f t="shared" si="3"/>
        <v>5663319.09</v>
      </c>
      <c r="V18" s="6">
        <f t="shared" si="3"/>
        <v>4614891.74</v>
      </c>
      <c r="W18" s="6">
        <f t="shared" si="3"/>
        <v>4894649.65</v>
      </c>
      <c r="X18" s="6">
        <f t="shared" si="3"/>
        <v>5599019.32</v>
      </c>
      <c r="Y18" s="6">
        <f t="shared" si="3"/>
        <v>6331765.32</v>
      </c>
      <c r="Z18" s="6">
        <f t="shared" si="3"/>
        <v>6679852.46</v>
      </c>
      <c r="AA18" s="6">
        <f t="shared" si="3"/>
        <v>6996837.34</v>
      </c>
      <c r="AB18" s="6">
        <f t="shared" si="3"/>
        <v>7580191.5200000005</v>
      </c>
      <c r="AC18" s="6">
        <f t="shared" si="3"/>
        <v>7907546.100000001</v>
      </c>
      <c r="AD18" s="6">
        <f t="shared" si="3"/>
        <v>7834465.77</v>
      </c>
      <c r="AE18" s="79">
        <f t="shared" si="3"/>
        <v>8038027.13</v>
      </c>
      <c r="AF18" s="79">
        <f t="shared" si="3"/>
        <v>8442887.83</v>
      </c>
      <c r="AG18" s="79">
        <f t="shared" si="3"/>
        <v>5529194.94</v>
      </c>
      <c r="AH18" s="79">
        <f>SUM(AH6:AH17)</f>
        <v>5124141.049</v>
      </c>
      <c r="AI18" s="79">
        <f>SUM(AI6:AI17)</f>
        <v>9387009.2</v>
      </c>
      <c r="AJ18" s="79">
        <f>SUM(AJ6:AJ17)</f>
        <v>10993961.11</v>
      </c>
      <c r="AK18" s="79">
        <f>SUM(AK6:AK17)</f>
        <v>5976047.4799999995</v>
      </c>
      <c r="AN18" s="45"/>
    </row>
    <row r="19" spans="4:37" ht="12.75">
      <c r="D19" s="41" t="s">
        <v>34</v>
      </c>
      <c r="E19" s="9">
        <f aca="true" t="shared" si="4" ref="E19:AG19">+E18/D18-1</f>
        <v>-0.022246836163228645</v>
      </c>
      <c r="F19" s="9">
        <f t="shared" si="4"/>
        <v>0.011679755349211174</v>
      </c>
      <c r="G19" s="9">
        <f t="shared" si="4"/>
        <v>-0.012673609896837967</v>
      </c>
      <c r="H19" s="9">
        <f t="shared" si="4"/>
        <v>0.035939246129492286</v>
      </c>
      <c r="I19" s="9">
        <f t="shared" si="4"/>
        <v>0.06638783278032001</v>
      </c>
      <c r="J19" s="9">
        <f t="shared" si="4"/>
        <v>0.05802179466096491</v>
      </c>
      <c r="K19" s="9">
        <f t="shared" si="4"/>
        <v>-0.00562297904201936</v>
      </c>
      <c r="L19" s="9">
        <f t="shared" si="4"/>
        <v>-0.002070648654560192</v>
      </c>
      <c r="M19" s="9">
        <f t="shared" si="4"/>
        <v>0.0813949056856893</v>
      </c>
      <c r="N19" s="9">
        <f t="shared" si="4"/>
        <v>0.04556666604703863</v>
      </c>
      <c r="O19" s="9">
        <f t="shared" si="4"/>
        <v>-0.05704404814242947</v>
      </c>
      <c r="P19" s="9">
        <f t="shared" si="4"/>
        <v>0.06555624228575696</v>
      </c>
      <c r="Q19" s="9">
        <f t="shared" si="4"/>
        <v>0.1600322903900422</v>
      </c>
      <c r="R19" s="9">
        <f t="shared" si="4"/>
        <v>0.043604772116481616</v>
      </c>
      <c r="S19" s="9">
        <f t="shared" si="4"/>
        <v>0.039780391653259084</v>
      </c>
      <c r="T19" s="9">
        <f t="shared" si="4"/>
        <v>0.049225843824380666</v>
      </c>
      <c r="U19" s="9">
        <f t="shared" si="4"/>
        <v>0.0049400266934154224</v>
      </c>
      <c r="V19" s="9">
        <f t="shared" si="4"/>
        <v>-0.18512595411606936</v>
      </c>
      <c r="W19" s="9">
        <f t="shared" si="4"/>
        <v>0.060620687496344194</v>
      </c>
      <c r="X19" s="9">
        <f t="shared" si="4"/>
        <v>0.14390604442955368</v>
      </c>
      <c r="Y19" s="9">
        <f t="shared" si="4"/>
        <v>0.13087041821459544</v>
      </c>
      <c r="Z19" s="9">
        <f t="shared" si="4"/>
        <v>0.054974738071940976</v>
      </c>
      <c r="AA19" s="9">
        <f t="shared" si="4"/>
        <v>0.047453874452789924</v>
      </c>
      <c r="AB19" s="9">
        <f t="shared" si="4"/>
        <v>0.08337398050759903</v>
      </c>
      <c r="AC19" s="9">
        <f t="shared" si="4"/>
        <v>0.043185528906003245</v>
      </c>
      <c r="AD19" s="9">
        <f t="shared" si="4"/>
        <v>-0.009241846848038082</v>
      </c>
      <c r="AE19" s="9">
        <f t="shared" si="4"/>
        <v>0.025982800356277647</v>
      </c>
      <c r="AF19" s="9">
        <f t="shared" si="4"/>
        <v>0.05036816789146625</v>
      </c>
      <c r="AG19" s="9">
        <f t="shared" si="4"/>
        <v>-0.34510619454718017</v>
      </c>
      <c r="AH19" s="9">
        <f>+AH18/AG18-1</f>
        <v>-0.07325729973268058</v>
      </c>
      <c r="AI19" s="9">
        <f>+AI18/AH18-1</f>
        <v>0.8319185811311574</v>
      </c>
      <c r="AJ19" s="9">
        <f>+AJ18/AI18-1</f>
        <v>0.17118891393011526</v>
      </c>
      <c r="AK19" s="66">
        <f>+AM45</f>
        <v>0.01487181442933716</v>
      </c>
    </row>
    <row r="20" spans="5:37" ht="12.75">
      <c r="E20" s="66">
        <f aca="true" t="shared" si="5" ref="E20:AJ20">(SUM(E6:E11)/SUM(D6:D11))-1</f>
        <v>0.009219743089374344</v>
      </c>
      <c r="F20" s="66">
        <f t="shared" si="5"/>
        <v>-0.013077599434512144</v>
      </c>
      <c r="G20" s="66">
        <f t="shared" si="5"/>
        <v>-0.0029309619364621398</v>
      </c>
      <c r="H20" s="66">
        <f t="shared" si="5"/>
        <v>0.05209438839340086</v>
      </c>
      <c r="I20" s="66">
        <f t="shared" si="5"/>
        <v>0.0495542551835646</v>
      </c>
      <c r="J20" s="66">
        <f t="shared" si="5"/>
        <v>0.06839298222298584</v>
      </c>
      <c r="K20" s="66">
        <f t="shared" si="5"/>
        <v>-0.00573854328381862</v>
      </c>
      <c r="L20" s="66">
        <f t="shared" si="5"/>
        <v>0.012241990210639653</v>
      </c>
      <c r="M20" s="66">
        <f t="shared" si="5"/>
        <v>0.03398802888192165</v>
      </c>
      <c r="N20" s="66">
        <f t="shared" si="5"/>
        <v>0.07675416845944372</v>
      </c>
      <c r="O20" s="66">
        <f t="shared" si="5"/>
        <v>-0.12020814327311635</v>
      </c>
      <c r="P20" s="66">
        <f t="shared" si="5"/>
        <v>0.12931421804011678</v>
      </c>
      <c r="Q20" s="66">
        <f t="shared" si="5"/>
        <v>0.1307455372178159</v>
      </c>
      <c r="R20" s="66">
        <f t="shared" si="5"/>
        <v>0.03994958720096897</v>
      </c>
      <c r="S20" s="66">
        <f t="shared" si="5"/>
        <v>0.022689937256980874</v>
      </c>
      <c r="T20" s="66">
        <f t="shared" si="5"/>
        <v>0.029876199119727387</v>
      </c>
      <c r="U20" s="66">
        <f t="shared" si="5"/>
        <v>0.04226637352783169</v>
      </c>
      <c r="V20" s="66">
        <f t="shared" si="5"/>
        <v>-0.15635373484181758</v>
      </c>
      <c r="W20" s="66">
        <f t="shared" si="5"/>
        <v>0.03595598433623137</v>
      </c>
      <c r="X20" s="66">
        <f t="shared" si="5"/>
        <v>0.09384967797917132</v>
      </c>
      <c r="Y20" s="66">
        <f t="shared" si="5"/>
        <v>0.18704919843303092</v>
      </c>
      <c r="Z20" s="66">
        <f t="shared" si="5"/>
        <v>0.03742746416059184</v>
      </c>
      <c r="AA20" s="66">
        <f t="shared" si="5"/>
        <v>0.04871667255214018</v>
      </c>
      <c r="AB20" s="66">
        <f t="shared" si="5"/>
        <v>0.09331155231542532</v>
      </c>
      <c r="AC20" s="66">
        <f t="shared" si="5"/>
        <v>0.05343300956958341</v>
      </c>
      <c r="AD20" s="66">
        <f t="shared" si="5"/>
        <v>-0.049886495187903</v>
      </c>
      <c r="AE20" s="66">
        <f t="shared" si="5"/>
        <v>0.051811088973876984</v>
      </c>
      <c r="AF20" s="66">
        <f t="shared" si="5"/>
        <v>0.04691354684420368</v>
      </c>
      <c r="AG20" s="66">
        <f t="shared" si="5"/>
        <v>0.08868502490588748</v>
      </c>
      <c r="AH20" s="66">
        <f t="shared" si="5"/>
        <v>-0.646528486754537</v>
      </c>
      <c r="AI20" s="66">
        <f t="shared" si="5"/>
        <v>1.6384801538047387</v>
      </c>
      <c r="AJ20" s="66">
        <f t="shared" si="5"/>
        <v>0.3427842322603054</v>
      </c>
      <c r="AK20" s="66">
        <f>(SUM(AK6:AK11)/SUM(AJ6:AJ11))-1</f>
        <v>0.01487181442933716</v>
      </c>
    </row>
    <row r="21" ht="13.5" thickBot="1"/>
    <row r="22" spans="12:37" ht="13.5" thickTop="1">
      <c r="L22" s="56"/>
      <c r="M22" s="57" t="s">
        <v>45</v>
      </c>
      <c r="N22" s="58" t="s">
        <v>42</v>
      </c>
      <c r="O22" s="57" t="s">
        <v>41</v>
      </c>
      <c r="P22" s="58" t="s">
        <v>62</v>
      </c>
      <c r="Q22" s="70" t="s">
        <v>65</v>
      </c>
      <c r="R22" s="70" t="s">
        <v>67</v>
      </c>
      <c r="S22" s="70" t="s">
        <v>69</v>
      </c>
      <c r="T22" s="70" t="s">
        <v>71</v>
      </c>
      <c r="U22" s="58" t="s">
        <v>72</v>
      </c>
      <c r="V22" s="70" t="s">
        <v>75</v>
      </c>
      <c r="W22" s="70" t="s">
        <v>77</v>
      </c>
      <c r="X22" s="70" t="s">
        <v>78</v>
      </c>
      <c r="Y22" s="70" t="s">
        <v>81</v>
      </c>
      <c r="Z22" s="70" t="s">
        <v>84</v>
      </c>
      <c r="AA22" s="70" t="s">
        <v>86</v>
      </c>
      <c r="AB22" s="127" t="s">
        <v>89</v>
      </c>
      <c r="AC22" s="127" t="s">
        <v>91</v>
      </c>
      <c r="AD22" s="127" t="s">
        <v>93</v>
      </c>
      <c r="AE22" s="127" t="s">
        <v>94</v>
      </c>
      <c r="AF22" s="127" t="s">
        <v>97</v>
      </c>
      <c r="AG22" s="124" t="s">
        <v>99</v>
      </c>
      <c r="AH22" s="152" t="s">
        <v>101</v>
      </c>
      <c r="AI22" s="152" t="s">
        <v>103</v>
      </c>
      <c r="AJ22" s="143" t="s">
        <v>105</v>
      </c>
      <c r="AK22" s="141" t="s">
        <v>106</v>
      </c>
    </row>
    <row r="23" spans="12:37" ht="12.75">
      <c r="L23" s="56"/>
      <c r="M23" s="57" t="s">
        <v>31</v>
      </c>
      <c r="N23" s="58" t="s">
        <v>31</v>
      </c>
      <c r="O23" s="57" t="s">
        <v>31</v>
      </c>
      <c r="P23" s="58" t="s">
        <v>31</v>
      </c>
      <c r="Q23" s="70" t="s">
        <v>31</v>
      </c>
      <c r="R23" s="70" t="s">
        <v>31</v>
      </c>
      <c r="S23" s="70" t="s">
        <v>31</v>
      </c>
      <c r="T23" s="70" t="s">
        <v>31</v>
      </c>
      <c r="U23" s="58" t="s">
        <v>31</v>
      </c>
      <c r="V23" s="70" t="s">
        <v>31</v>
      </c>
      <c r="W23" s="70" t="s">
        <v>31</v>
      </c>
      <c r="X23" s="70" t="s">
        <v>31</v>
      </c>
      <c r="Y23" s="70" t="s">
        <v>31</v>
      </c>
      <c r="Z23" s="70" t="s">
        <v>31</v>
      </c>
      <c r="AA23" s="70" t="s">
        <v>31</v>
      </c>
      <c r="AB23" s="127" t="s">
        <v>31</v>
      </c>
      <c r="AC23" s="127" t="s">
        <v>31</v>
      </c>
      <c r="AD23" s="127" t="s">
        <v>31</v>
      </c>
      <c r="AE23" s="127" t="s">
        <v>31</v>
      </c>
      <c r="AF23" s="127" t="s">
        <v>31</v>
      </c>
      <c r="AG23" s="124" t="s">
        <v>31</v>
      </c>
      <c r="AH23" s="153" t="s">
        <v>31</v>
      </c>
      <c r="AI23" s="153" t="s">
        <v>31</v>
      </c>
      <c r="AJ23" s="73" t="s">
        <v>31</v>
      </c>
      <c r="AK23" s="142" t="s">
        <v>31</v>
      </c>
    </row>
    <row r="24" spans="12:37" ht="12.75">
      <c r="L24" s="56" t="s">
        <v>11</v>
      </c>
      <c r="M24" s="52">
        <v>256856.5</v>
      </c>
      <c r="N24" s="51">
        <v>306457</v>
      </c>
      <c r="O24" s="52">
        <v>234213</v>
      </c>
      <c r="P24" s="51">
        <v>248308</v>
      </c>
      <c r="Q24" s="59">
        <f aca="true" t="shared" si="6" ref="Q24:R35">Q6</f>
        <v>316284</v>
      </c>
      <c r="R24" s="59">
        <f t="shared" si="6"/>
        <v>272013</v>
      </c>
      <c r="S24" s="59">
        <f aca="true" t="shared" si="7" ref="S24:S35">S6</f>
        <v>295678.61</v>
      </c>
      <c r="T24" s="59">
        <f aca="true" t="shared" si="8" ref="T24:U35">T6</f>
        <v>316204</v>
      </c>
      <c r="U24" s="51">
        <f t="shared" si="8"/>
        <v>315306</v>
      </c>
      <c r="V24" s="59">
        <f aca="true" t="shared" si="9" ref="V24:V35">+V6</f>
        <v>323283</v>
      </c>
      <c r="W24" s="59">
        <f aca="true" t="shared" si="10" ref="W24:AC24">+W6</f>
        <v>260759</v>
      </c>
      <c r="X24" s="59">
        <f t="shared" si="10"/>
        <v>303955</v>
      </c>
      <c r="Y24" s="59">
        <f t="shared" si="10"/>
        <v>368560</v>
      </c>
      <c r="Z24" s="59">
        <f t="shared" si="10"/>
        <v>423488</v>
      </c>
      <c r="AA24" s="59">
        <f t="shared" si="10"/>
        <v>434674.62</v>
      </c>
      <c r="AB24" s="129">
        <f t="shared" si="10"/>
        <v>448605</v>
      </c>
      <c r="AC24" s="129">
        <f t="shared" si="10"/>
        <v>519243.73</v>
      </c>
      <c r="AD24" s="129">
        <f aca="true" t="shared" si="11" ref="AD24:AI24">+AD6</f>
        <v>483216.56</v>
      </c>
      <c r="AE24" s="129">
        <f t="shared" si="11"/>
        <v>401976.41</v>
      </c>
      <c r="AF24" s="129">
        <f t="shared" si="11"/>
        <v>468607.16</v>
      </c>
      <c r="AG24" s="126">
        <f t="shared" si="11"/>
        <v>499675.5</v>
      </c>
      <c r="AH24" s="163">
        <f t="shared" si="11"/>
        <v>161955.94</v>
      </c>
      <c r="AI24" s="154">
        <f t="shared" si="11"/>
        <v>484963.79</v>
      </c>
      <c r="AJ24" s="154">
        <f aca="true" t="shared" si="12" ref="AJ24:AK35">+AJ6</f>
        <v>717980.64</v>
      </c>
      <c r="AK24" s="151">
        <f t="shared" si="12"/>
        <v>715896.92</v>
      </c>
    </row>
    <row r="25" spans="12:37" ht="12.75">
      <c r="L25" s="56" t="s">
        <v>0</v>
      </c>
      <c r="M25" s="52">
        <v>315685</v>
      </c>
      <c r="N25" s="51">
        <v>346610</v>
      </c>
      <c r="O25" s="52">
        <v>278705</v>
      </c>
      <c r="P25" s="51">
        <v>339804.52</v>
      </c>
      <c r="Q25" s="59">
        <f t="shared" si="6"/>
        <v>360341</v>
      </c>
      <c r="R25" s="59">
        <f t="shared" si="6"/>
        <v>395868</v>
      </c>
      <c r="S25" s="59">
        <f t="shared" si="7"/>
        <v>327304</v>
      </c>
      <c r="T25" s="59">
        <f t="shared" si="8"/>
        <v>334426</v>
      </c>
      <c r="U25" s="51">
        <f t="shared" si="8"/>
        <v>361302</v>
      </c>
      <c r="V25" s="59">
        <f t="shared" si="9"/>
        <v>351443</v>
      </c>
      <c r="W25" s="59">
        <f aca="true" t="shared" si="13" ref="W25:W35">+W7</f>
        <v>331354</v>
      </c>
      <c r="X25" s="59">
        <f aca="true" t="shared" si="14" ref="X25:X35">+X7</f>
        <v>409721</v>
      </c>
      <c r="Y25" s="59">
        <f aca="true" t="shared" si="15" ref="Y25:Y35">+Y7</f>
        <v>431553.79</v>
      </c>
      <c r="Z25" s="59">
        <f aca="true" t="shared" si="16" ref="Z25:Z35">+Z7</f>
        <v>531512.89</v>
      </c>
      <c r="AA25" s="59">
        <f aca="true" t="shared" si="17" ref="AA25:AA35">+AA7</f>
        <v>479457.93</v>
      </c>
      <c r="AB25" s="129">
        <f aca="true" t="shared" si="18" ref="AB25:AB31">+AB7</f>
        <v>550135.62</v>
      </c>
      <c r="AC25" s="129">
        <f aca="true" t="shared" si="19" ref="AC25:AD35">+AC7</f>
        <v>633326.78</v>
      </c>
      <c r="AD25" s="129">
        <f t="shared" si="19"/>
        <v>540032</v>
      </c>
      <c r="AE25" s="129">
        <f aca="true" t="shared" si="20" ref="AE25:AE35">+AE7</f>
        <v>594182.31</v>
      </c>
      <c r="AF25" s="129">
        <f aca="true" t="shared" si="21" ref="AF25:AF35">+AF7</f>
        <v>636035.47</v>
      </c>
      <c r="AG25" s="126">
        <f aca="true" t="shared" si="22" ref="AG25:AH35">+AG7</f>
        <v>700676.2</v>
      </c>
      <c r="AH25" s="163">
        <f aca="true" t="shared" si="23" ref="AH25:AH34">+AH7</f>
        <v>202068.19</v>
      </c>
      <c r="AI25" s="154">
        <f aca="true" t="shared" si="24" ref="AI25:AI35">+AI7</f>
        <v>655089.68</v>
      </c>
      <c r="AJ25" s="154">
        <f t="shared" si="12"/>
        <v>911869.82</v>
      </c>
      <c r="AK25" s="151">
        <f t="shared" si="12"/>
        <v>882306.97</v>
      </c>
    </row>
    <row r="26" spans="12:37" ht="12.75">
      <c r="L26" s="56" t="s">
        <v>1</v>
      </c>
      <c r="M26" s="52">
        <v>365364</v>
      </c>
      <c r="N26" s="51">
        <v>352865</v>
      </c>
      <c r="O26" s="52">
        <v>318543</v>
      </c>
      <c r="P26" s="51">
        <v>365566.11</v>
      </c>
      <c r="Q26" s="59">
        <f t="shared" si="6"/>
        <v>429505</v>
      </c>
      <c r="R26" s="59">
        <f t="shared" si="6"/>
        <v>464937</v>
      </c>
      <c r="S26" s="59">
        <f t="shared" si="7"/>
        <v>439204</v>
      </c>
      <c r="T26" s="59">
        <f t="shared" si="8"/>
        <v>472002.99</v>
      </c>
      <c r="U26" s="51">
        <f t="shared" si="8"/>
        <v>482454</v>
      </c>
      <c r="V26" s="59">
        <f t="shared" si="9"/>
        <v>444176</v>
      </c>
      <c r="W26" s="59">
        <f t="shared" si="13"/>
        <v>455618</v>
      </c>
      <c r="X26" s="59">
        <f t="shared" si="14"/>
        <v>397646.45</v>
      </c>
      <c r="Y26" s="59">
        <f t="shared" si="15"/>
        <v>678442.98</v>
      </c>
      <c r="Z26" s="59">
        <f t="shared" si="16"/>
        <v>539592.13</v>
      </c>
      <c r="AA26" s="59">
        <f t="shared" si="17"/>
        <v>589516.6</v>
      </c>
      <c r="AB26" s="129">
        <f t="shared" si="18"/>
        <v>659851</v>
      </c>
      <c r="AC26" s="129">
        <f t="shared" si="19"/>
        <v>677292.77</v>
      </c>
      <c r="AD26" s="129">
        <f t="shared" si="19"/>
        <v>669430.88</v>
      </c>
      <c r="AE26" s="129">
        <f t="shared" si="20"/>
        <v>656028</v>
      </c>
      <c r="AF26" s="129">
        <f t="shared" si="21"/>
        <v>628758.79</v>
      </c>
      <c r="AG26" s="126">
        <f t="shared" si="22"/>
        <v>722435.55</v>
      </c>
      <c r="AH26" s="163">
        <f t="shared" si="23"/>
        <v>231351.34</v>
      </c>
      <c r="AI26" s="154">
        <f t="shared" si="24"/>
        <v>708205.27</v>
      </c>
      <c r="AJ26" s="154">
        <f t="shared" si="12"/>
        <v>903545.71</v>
      </c>
      <c r="AK26" s="151">
        <f t="shared" si="12"/>
        <v>920440.32</v>
      </c>
    </row>
    <row r="27" spans="12:37" ht="12.75">
      <c r="L27" s="56" t="s">
        <v>2</v>
      </c>
      <c r="M27" s="52">
        <v>369765</v>
      </c>
      <c r="N27" s="51">
        <v>414247</v>
      </c>
      <c r="O27" s="52">
        <v>369800</v>
      </c>
      <c r="P27" s="51">
        <v>404933</v>
      </c>
      <c r="Q27" s="59">
        <f t="shared" si="6"/>
        <v>448124</v>
      </c>
      <c r="R27" s="59">
        <f t="shared" si="6"/>
        <v>467412</v>
      </c>
      <c r="S27" s="59">
        <f t="shared" si="7"/>
        <v>507547</v>
      </c>
      <c r="T27" s="59">
        <f t="shared" si="8"/>
        <v>501900</v>
      </c>
      <c r="U27" s="51">
        <f t="shared" si="8"/>
        <v>576495</v>
      </c>
      <c r="V27" s="59">
        <f t="shared" si="9"/>
        <v>446054</v>
      </c>
      <c r="W27" s="59">
        <f t="shared" si="13"/>
        <v>414204.8</v>
      </c>
      <c r="X27" s="59">
        <f t="shared" si="14"/>
        <v>545767.66</v>
      </c>
      <c r="Y27" s="59">
        <f t="shared" si="15"/>
        <v>555798.75</v>
      </c>
      <c r="Z27" s="59">
        <f t="shared" si="16"/>
        <v>517601</v>
      </c>
      <c r="AA27" s="59">
        <f t="shared" si="17"/>
        <v>606945</v>
      </c>
      <c r="AB27" s="129">
        <f t="shared" si="18"/>
        <v>678634.24</v>
      </c>
      <c r="AC27" s="129">
        <f t="shared" si="19"/>
        <v>693743.95</v>
      </c>
      <c r="AD27" s="129">
        <f t="shared" si="19"/>
        <v>727793.49</v>
      </c>
      <c r="AE27" s="129">
        <f t="shared" si="20"/>
        <v>767401.14</v>
      </c>
      <c r="AF27" s="129">
        <f t="shared" si="21"/>
        <v>898432.84</v>
      </c>
      <c r="AG27" s="126">
        <f t="shared" si="22"/>
        <v>910989</v>
      </c>
      <c r="AH27" s="163">
        <f t="shared" si="23"/>
        <v>273048.69</v>
      </c>
      <c r="AI27" s="154">
        <f t="shared" si="24"/>
        <v>883178.17</v>
      </c>
      <c r="AJ27" s="154">
        <f t="shared" si="12"/>
        <v>1050475.57</v>
      </c>
      <c r="AK27" s="151">
        <f t="shared" si="12"/>
        <v>1114978.19</v>
      </c>
    </row>
    <row r="28" spans="12:37" ht="12.75">
      <c r="L28" s="56" t="s">
        <v>3</v>
      </c>
      <c r="M28" s="52">
        <v>375255</v>
      </c>
      <c r="N28" s="51">
        <v>428751</v>
      </c>
      <c r="O28" s="52">
        <v>370084</v>
      </c>
      <c r="P28" s="51">
        <v>436341.48</v>
      </c>
      <c r="Q28" s="59">
        <f t="shared" si="6"/>
        <v>473535</v>
      </c>
      <c r="R28" s="59">
        <f t="shared" si="6"/>
        <v>514255</v>
      </c>
      <c r="S28" s="59">
        <f t="shared" si="7"/>
        <v>561178.13</v>
      </c>
      <c r="T28" s="59">
        <f t="shared" si="8"/>
        <v>565872</v>
      </c>
      <c r="U28" s="51">
        <f t="shared" si="8"/>
        <v>611751</v>
      </c>
      <c r="V28" s="59">
        <f t="shared" si="9"/>
        <v>472406</v>
      </c>
      <c r="W28" s="59">
        <f t="shared" si="13"/>
        <v>522165.28</v>
      </c>
      <c r="X28" s="59">
        <f t="shared" si="14"/>
        <v>423508</v>
      </c>
      <c r="Y28" s="59">
        <f t="shared" si="15"/>
        <v>500815.28</v>
      </c>
      <c r="Z28" s="59">
        <f t="shared" si="16"/>
        <v>725936</v>
      </c>
      <c r="AA28" s="59">
        <f t="shared" si="17"/>
        <v>705596.4</v>
      </c>
      <c r="AB28" s="129">
        <f t="shared" si="18"/>
        <v>776489.56</v>
      </c>
      <c r="AC28" s="129">
        <f t="shared" si="19"/>
        <v>803232.35</v>
      </c>
      <c r="AD28" s="129">
        <f t="shared" si="19"/>
        <v>721366</v>
      </c>
      <c r="AE28" s="129">
        <f t="shared" si="20"/>
        <v>881945</v>
      </c>
      <c r="AF28" s="129">
        <f t="shared" si="21"/>
        <v>767766.2</v>
      </c>
      <c r="AG28" s="126">
        <f t="shared" si="22"/>
        <v>874227.19</v>
      </c>
      <c r="AH28" s="163">
        <f t="shared" si="23"/>
        <v>386759.88</v>
      </c>
      <c r="AI28" s="154">
        <f t="shared" si="24"/>
        <v>761483.42</v>
      </c>
      <c r="AJ28" s="154">
        <f t="shared" si="12"/>
        <v>1107049.52</v>
      </c>
      <c r="AK28" s="151">
        <f t="shared" si="12"/>
        <v>1134610.38</v>
      </c>
    </row>
    <row r="29" spans="12:37" ht="12.75">
      <c r="L29" s="56" t="s">
        <v>4</v>
      </c>
      <c r="M29" s="52">
        <v>419260</v>
      </c>
      <c r="N29" s="51">
        <v>414607</v>
      </c>
      <c r="O29" s="52">
        <v>420095.42</v>
      </c>
      <c r="P29" s="51">
        <v>454010</v>
      </c>
      <c r="Q29" s="59">
        <f t="shared" si="6"/>
        <v>515216</v>
      </c>
      <c r="R29" s="59">
        <f t="shared" si="6"/>
        <v>530112</v>
      </c>
      <c r="S29" s="59">
        <f t="shared" si="7"/>
        <v>573691</v>
      </c>
      <c r="T29" s="59">
        <f t="shared" si="8"/>
        <v>595001</v>
      </c>
      <c r="U29" s="51">
        <f t="shared" si="8"/>
        <v>555827</v>
      </c>
      <c r="V29" s="59">
        <f t="shared" si="9"/>
        <v>411857</v>
      </c>
      <c r="W29" s="59">
        <f t="shared" si="13"/>
        <v>553182</v>
      </c>
      <c r="X29" s="59">
        <f t="shared" si="14"/>
        <v>694808.17</v>
      </c>
      <c r="Y29" s="59">
        <f t="shared" si="15"/>
        <v>759373</v>
      </c>
      <c r="Z29" s="59">
        <f t="shared" si="16"/>
        <v>679720.2</v>
      </c>
      <c r="AA29" s="59">
        <f t="shared" si="17"/>
        <v>768165.96</v>
      </c>
      <c r="AB29" s="129">
        <f t="shared" si="18"/>
        <v>805102.96</v>
      </c>
      <c r="AC29" s="129">
        <f t="shared" si="19"/>
        <v>801373.06</v>
      </c>
      <c r="AD29" s="129">
        <f t="shared" si="19"/>
        <v>780431.65</v>
      </c>
      <c r="AE29" s="129">
        <f t="shared" si="20"/>
        <v>823954.83</v>
      </c>
      <c r="AF29" s="129">
        <f t="shared" si="21"/>
        <v>919428.49</v>
      </c>
      <c r="AG29" s="126">
        <f t="shared" si="22"/>
        <v>994058.7</v>
      </c>
      <c r="AH29" s="163">
        <f t="shared" si="23"/>
        <v>406860.98</v>
      </c>
      <c r="AI29" s="154">
        <f t="shared" si="24"/>
        <v>892352.47</v>
      </c>
      <c r="AJ29" s="154">
        <f t="shared" si="12"/>
        <v>1197553.91</v>
      </c>
      <c r="AK29" s="151">
        <f t="shared" si="12"/>
        <v>1207814.7</v>
      </c>
    </row>
    <row r="30" spans="12:37" ht="12.75">
      <c r="L30" s="56" t="s">
        <v>5</v>
      </c>
      <c r="M30" s="52">
        <v>415253</v>
      </c>
      <c r="N30" s="51">
        <v>406768</v>
      </c>
      <c r="O30" s="52">
        <v>402797</v>
      </c>
      <c r="P30" s="51">
        <v>415323.22</v>
      </c>
      <c r="Q30" s="59">
        <f t="shared" si="6"/>
        <v>595440</v>
      </c>
      <c r="R30" s="59">
        <f t="shared" si="6"/>
        <v>566189</v>
      </c>
      <c r="S30" s="59">
        <f t="shared" si="7"/>
        <v>607625</v>
      </c>
      <c r="T30" s="59">
        <f t="shared" si="8"/>
        <v>575094</v>
      </c>
      <c r="U30" s="51">
        <f t="shared" si="8"/>
        <v>569139</v>
      </c>
      <c r="V30" s="59">
        <f t="shared" si="9"/>
        <v>474583</v>
      </c>
      <c r="W30" s="59">
        <f t="shared" si="13"/>
        <v>507702.27</v>
      </c>
      <c r="X30" s="59">
        <f t="shared" si="14"/>
        <v>628231.24</v>
      </c>
      <c r="Y30" s="59">
        <f t="shared" si="15"/>
        <v>678891.07</v>
      </c>
      <c r="Z30" s="59">
        <f t="shared" si="16"/>
        <v>729052</v>
      </c>
      <c r="AA30" s="59">
        <f t="shared" si="17"/>
        <v>704448.84</v>
      </c>
      <c r="AB30" s="129">
        <f t="shared" si="18"/>
        <v>770479.23</v>
      </c>
      <c r="AC30" s="129">
        <f t="shared" si="19"/>
        <v>786317.66</v>
      </c>
      <c r="AD30" s="129">
        <f t="shared" si="19"/>
        <v>789548.53</v>
      </c>
      <c r="AE30" s="129">
        <f t="shared" si="20"/>
        <v>843885.52</v>
      </c>
      <c r="AF30" s="129">
        <f t="shared" si="21"/>
        <v>852948.61</v>
      </c>
      <c r="AG30" s="126">
        <f t="shared" si="22"/>
        <v>331634.92</v>
      </c>
      <c r="AH30" s="163">
        <f t="shared" si="23"/>
        <v>502692</v>
      </c>
      <c r="AI30" s="154">
        <f t="shared" si="24"/>
        <v>1033177.05</v>
      </c>
      <c r="AJ30" s="154">
        <f t="shared" si="12"/>
        <v>1190633.84</v>
      </c>
      <c r="AK30" s="151"/>
    </row>
    <row r="31" spans="12:37" ht="12.75">
      <c r="L31" s="56" t="s">
        <v>6</v>
      </c>
      <c r="M31" s="52">
        <v>330714</v>
      </c>
      <c r="N31" s="51">
        <v>353918</v>
      </c>
      <c r="O31" s="52">
        <v>385282</v>
      </c>
      <c r="P31" s="51">
        <v>378799.23</v>
      </c>
      <c r="Q31" s="59">
        <f t="shared" si="6"/>
        <v>428022</v>
      </c>
      <c r="R31" s="59">
        <f t="shared" si="6"/>
        <v>506312</v>
      </c>
      <c r="S31" s="59">
        <f t="shared" si="7"/>
        <v>498075.39</v>
      </c>
      <c r="T31" s="59">
        <f t="shared" si="8"/>
        <v>507912.38</v>
      </c>
      <c r="U31" s="51">
        <f t="shared" si="8"/>
        <v>563723</v>
      </c>
      <c r="V31" s="59">
        <f t="shared" si="9"/>
        <v>425118</v>
      </c>
      <c r="W31" s="59">
        <f t="shared" si="13"/>
        <v>459079</v>
      </c>
      <c r="X31" s="59">
        <f t="shared" si="14"/>
        <v>547582.5</v>
      </c>
      <c r="Y31" s="59">
        <f t="shared" si="15"/>
        <v>571992.21</v>
      </c>
      <c r="Z31" s="59">
        <f t="shared" si="16"/>
        <v>611103.21</v>
      </c>
      <c r="AA31" s="59">
        <f t="shared" si="17"/>
        <v>641134.6</v>
      </c>
      <c r="AB31" s="129">
        <f t="shared" si="18"/>
        <v>673376.91</v>
      </c>
      <c r="AC31" s="129">
        <f t="shared" si="19"/>
        <v>758672.69</v>
      </c>
      <c r="AD31" s="129">
        <f t="shared" si="19"/>
        <v>752447.67</v>
      </c>
      <c r="AE31" s="129">
        <f t="shared" si="20"/>
        <v>784952.06</v>
      </c>
      <c r="AF31" s="129">
        <f t="shared" si="21"/>
        <v>829454.28</v>
      </c>
      <c r="AG31" s="126">
        <f t="shared" si="22"/>
        <v>93655.57</v>
      </c>
      <c r="AH31" s="163">
        <f t="shared" si="23"/>
        <v>548228.1889999999</v>
      </c>
      <c r="AI31" s="154">
        <f t="shared" si="24"/>
        <v>934250.23</v>
      </c>
      <c r="AJ31" s="154">
        <f t="shared" si="12"/>
        <v>977028.83</v>
      </c>
      <c r="AK31" s="151"/>
    </row>
    <row r="32" spans="12:37" ht="12.75">
      <c r="L32" s="56" t="s">
        <v>7</v>
      </c>
      <c r="M32" s="52">
        <v>368201</v>
      </c>
      <c r="N32" s="51">
        <v>353278</v>
      </c>
      <c r="O32" s="52">
        <v>379844</v>
      </c>
      <c r="P32" s="51">
        <v>382189</v>
      </c>
      <c r="Q32" s="59">
        <f t="shared" si="6"/>
        <v>432845</v>
      </c>
      <c r="R32" s="59">
        <f t="shared" si="6"/>
        <v>451343</v>
      </c>
      <c r="S32" s="59">
        <f t="shared" si="7"/>
        <v>520977</v>
      </c>
      <c r="T32" s="59">
        <f t="shared" si="8"/>
        <v>559787</v>
      </c>
      <c r="U32" s="51">
        <f t="shared" si="8"/>
        <v>537063</v>
      </c>
      <c r="V32" s="59">
        <f t="shared" si="9"/>
        <v>404094</v>
      </c>
      <c r="W32" s="59">
        <f t="shared" si="13"/>
        <v>459464</v>
      </c>
      <c r="X32" s="59">
        <f t="shared" si="14"/>
        <v>516055</v>
      </c>
      <c r="Y32" s="59">
        <f t="shared" si="15"/>
        <v>582469.93</v>
      </c>
      <c r="Z32" s="59">
        <f t="shared" si="16"/>
        <v>597546.15</v>
      </c>
      <c r="AA32" s="59">
        <f t="shared" si="17"/>
        <v>689529.5</v>
      </c>
      <c r="AB32" s="129">
        <f>+AB14</f>
        <v>702539.84</v>
      </c>
      <c r="AC32" s="129">
        <f t="shared" si="19"/>
        <v>676271.25</v>
      </c>
      <c r="AD32" s="129">
        <f t="shared" si="19"/>
        <v>702321.98</v>
      </c>
      <c r="AE32" s="129">
        <f t="shared" si="20"/>
        <v>720504.01</v>
      </c>
      <c r="AF32" s="129">
        <f t="shared" si="21"/>
        <v>767555.72</v>
      </c>
      <c r="AG32" s="126">
        <f t="shared" si="22"/>
        <v>42801.54</v>
      </c>
      <c r="AH32" s="163">
        <f t="shared" si="23"/>
        <v>699120.04</v>
      </c>
      <c r="AI32" s="154">
        <f t="shared" si="24"/>
        <v>922216.49</v>
      </c>
      <c r="AJ32" s="154">
        <f t="shared" si="12"/>
        <v>901517.07</v>
      </c>
      <c r="AK32" s="151"/>
    </row>
    <row r="33" spans="12:37" ht="12.75">
      <c r="L33" s="56" t="s">
        <v>8</v>
      </c>
      <c r="M33" s="53">
        <v>298252</v>
      </c>
      <c r="N33" s="51">
        <v>303652</v>
      </c>
      <c r="O33" s="52">
        <v>308275</v>
      </c>
      <c r="P33" s="51">
        <v>297302</v>
      </c>
      <c r="Q33" s="59">
        <f t="shared" si="6"/>
        <v>335840</v>
      </c>
      <c r="R33" s="59">
        <f t="shared" si="6"/>
        <v>384787.19</v>
      </c>
      <c r="S33" s="59">
        <f t="shared" si="7"/>
        <v>404581</v>
      </c>
      <c r="T33" s="59">
        <f t="shared" si="8"/>
        <v>391458</v>
      </c>
      <c r="U33" s="51">
        <f t="shared" si="8"/>
        <v>406359</v>
      </c>
      <c r="V33" s="59">
        <f t="shared" si="9"/>
        <v>322863</v>
      </c>
      <c r="W33" s="59">
        <f t="shared" si="13"/>
        <v>340065.3</v>
      </c>
      <c r="X33" s="59">
        <f t="shared" si="14"/>
        <v>397362.74</v>
      </c>
      <c r="Y33" s="59">
        <f t="shared" si="15"/>
        <v>475662.79</v>
      </c>
      <c r="Z33" s="59">
        <f t="shared" si="16"/>
        <v>525117</v>
      </c>
      <c r="AA33" s="59">
        <f t="shared" si="17"/>
        <v>461469.59</v>
      </c>
      <c r="AB33" s="129">
        <f>+AB15</f>
        <v>537550.91</v>
      </c>
      <c r="AC33" s="129">
        <f t="shared" si="19"/>
        <v>549420.98</v>
      </c>
      <c r="AD33" s="129">
        <f t="shared" si="19"/>
        <v>585376.02</v>
      </c>
      <c r="AE33" s="129">
        <f t="shared" si="20"/>
        <v>576341</v>
      </c>
      <c r="AF33" s="129">
        <f t="shared" si="21"/>
        <v>608956.92</v>
      </c>
      <c r="AG33" s="126">
        <f t="shared" si="22"/>
        <v>116869</v>
      </c>
      <c r="AH33" s="163">
        <f t="shared" si="23"/>
        <v>659921.45</v>
      </c>
      <c r="AI33" s="154">
        <f t="shared" si="24"/>
        <v>710034.63</v>
      </c>
      <c r="AJ33" s="154">
        <f t="shared" si="12"/>
        <v>699503</v>
      </c>
      <c r="AK33" s="151"/>
    </row>
    <row r="34" spans="12:37" ht="12.75">
      <c r="L34" s="56" t="s">
        <v>9</v>
      </c>
      <c r="M34" s="53">
        <v>264964</v>
      </c>
      <c r="N34" s="51">
        <v>291993</v>
      </c>
      <c r="O34" s="52">
        <v>243060</v>
      </c>
      <c r="P34" s="51">
        <v>284545</v>
      </c>
      <c r="Q34" s="59">
        <f t="shared" si="6"/>
        <v>320879</v>
      </c>
      <c r="R34" s="59">
        <f t="shared" si="6"/>
        <v>304028</v>
      </c>
      <c r="S34" s="59">
        <f t="shared" si="7"/>
        <v>358482.66</v>
      </c>
      <c r="T34" s="59">
        <f t="shared" si="8"/>
        <v>398275</v>
      </c>
      <c r="U34" s="51">
        <f t="shared" si="8"/>
        <v>341717</v>
      </c>
      <c r="V34" s="59">
        <f t="shared" si="9"/>
        <v>266641</v>
      </c>
      <c r="W34" s="59">
        <f t="shared" si="13"/>
        <v>331601</v>
      </c>
      <c r="X34" s="59">
        <f t="shared" si="14"/>
        <v>379543.07</v>
      </c>
      <c r="Y34" s="59">
        <f t="shared" si="15"/>
        <v>407916</v>
      </c>
      <c r="Z34" s="59">
        <f t="shared" si="16"/>
        <v>405288</v>
      </c>
      <c r="AA34" s="59">
        <f t="shared" si="17"/>
        <v>435636.32</v>
      </c>
      <c r="AB34" s="129">
        <f>+AB16</f>
        <v>515700.56</v>
      </c>
      <c r="AC34" s="129">
        <f t="shared" si="19"/>
        <v>544483.93</v>
      </c>
      <c r="AD34" s="129">
        <f t="shared" si="19"/>
        <v>592584</v>
      </c>
      <c r="AE34" s="129">
        <f t="shared" si="20"/>
        <v>494296.94</v>
      </c>
      <c r="AF34" s="129">
        <f t="shared" si="21"/>
        <v>544404.26</v>
      </c>
      <c r="AG34" s="126">
        <f t="shared" si="22"/>
        <v>117120.86</v>
      </c>
      <c r="AH34" s="163">
        <f t="shared" si="23"/>
        <v>583390.35</v>
      </c>
      <c r="AI34" s="154">
        <f t="shared" si="24"/>
        <v>743033</v>
      </c>
      <c r="AJ34" s="154">
        <f t="shared" si="12"/>
        <v>661370.68</v>
      </c>
      <c r="AK34" s="151"/>
    </row>
    <row r="35" spans="12:37" ht="13.5" thickBot="1">
      <c r="L35" s="56" t="s">
        <v>10</v>
      </c>
      <c r="M35" s="53">
        <v>282007</v>
      </c>
      <c r="N35" s="51">
        <v>273503</v>
      </c>
      <c r="O35" s="52">
        <v>293703.53</v>
      </c>
      <c r="P35" s="51">
        <v>259795</v>
      </c>
      <c r="Q35" s="59">
        <f t="shared" si="6"/>
        <v>293729.99</v>
      </c>
      <c r="R35" s="59">
        <f t="shared" si="6"/>
        <v>308338</v>
      </c>
      <c r="S35" s="59">
        <f t="shared" si="7"/>
        <v>276739.76</v>
      </c>
      <c r="T35" s="59">
        <f t="shared" si="8"/>
        <v>417547.3</v>
      </c>
      <c r="U35" s="51">
        <f t="shared" si="8"/>
        <v>342183.09</v>
      </c>
      <c r="V35" s="59">
        <f t="shared" si="9"/>
        <v>272373.74</v>
      </c>
      <c r="W35" s="59">
        <f t="shared" si="13"/>
        <v>259455</v>
      </c>
      <c r="X35" s="59">
        <f t="shared" si="14"/>
        <v>354838.49</v>
      </c>
      <c r="Y35" s="59">
        <f t="shared" si="15"/>
        <v>320289.52</v>
      </c>
      <c r="Z35" s="59">
        <f t="shared" si="16"/>
        <v>393895.88</v>
      </c>
      <c r="AA35" s="59">
        <f t="shared" si="17"/>
        <v>480261.98</v>
      </c>
      <c r="AB35" s="129">
        <f>+AB17</f>
        <v>461725.69</v>
      </c>
      <c r="AC35" s="129">
        <f t="shared" si="19"/>
        <v>464166.95</v>
      </c>
      <c r="AD35" s="129">
        <f t="shared" si="19"/>
        <v>489916.99</v>
      </c>
      <c r="AE35" s="129">
        <f t="shared" si="20"/>
        <v>492559.91</v>
      </c>
      <c r="AF35" s="129">
        <f t="shared" si="21"/>
        <v>520539.09</v>
      </c>
      <c r="AG35" s="126">
        <f t="shared" si="22"/>
        <v>125050.91</v>
      </c>
      <c r="AH35" s="168">
        <f t="shared" si="22"/>
        <v>468744</v>
      </c>
      <c r="AI35" s="155">
        <f t="shared" si="24"/>
        <v>659025</v>
      </c>
      <c r="AJ35" s="155">
        <f t="shared" si="12"/>
        <v>675432.52</v>
      </c>
      <c r="AK35" s="167"/>
    </row>
    <row r="36" spans="13:37" ht="13.5" thickTop="1">
      <c r="M36" s="4">
        <f aca="true" t="shared" si="25" ref="M36:T36">+SUM(M24:M35)</f>
        <v>4061576.5</v>
      </c>
      <c r="N36" s="4">
        <f t="shared" si="25"/>
        <v>4246649</v>
      </c>
      <c r="O36" s="4">
        <f t="shared" si="25"/>
        <v>4004401.95</v>
      </c>
      <c r="P36" s="4">
        <f t="shared" si="25"/>
        <v>4266916.5600000005</v>
      </c>
      <c r="Q36" s="60">
        <f t="shared" si="25"/>
        <v>4949760.99</v>
      </c>
      <c r="R36" s="51">
        <f t="shared" si="25"/>
        <v>5165594.19</v>
      </c>
      <c r="S36" s="4">
        <f t="shared" si="25"/>
        <v>5371083.55</v>
      </c>
      <c r="T36" s="4">
        <f t="shared" si="25"/>
        <v>5635479.67</v>
      </c>
      <c r="U36" s="1">
        <f aca="true" t="shared" si="26" ref="U36:AG36">SUM(U24:U35)</f>
        <v>5663319.09</v>
      </c>
      <c r="V36" s="1">
        <f t="shared" si="26"/>
        <v>4614891.74</v>
      </c>
      <c r="W36" s="1">
        <f t="shared" si="26"/>
        <v>4894649.65</v>
      </c>
      <c r="X36" s="1">
        <f t="shared" si="26"/>
        <v>5599019.32</v>
      </c>
      <c r="Y36" s="1">
        <f t="shared" si="26"/>
        <v>6331765.32</v>
      </c>
      <c r="Z36" s="1">
        <f t="shared" si="26"/>
        <v>6679852.46</v>
      </c>
      <c r="AA36" s="1">
        <f t="shared" si="26"/>
        <v>6996837.34</v>
      </c>
      <c r="AB36" s="1">
        <f t="shared" si="26"/>
        <v>7580191.5200000005</v>
      </c>
      <c r="AC36" s="1">
        <f t="shared" si="26"/>
        <v>7907546.100000001</v>
      </c>
      <c r="AD36" s="134">
        <f t="shared" si="26"/>
        <v>7834465.77</v>
      </c>
      <c r="AE36" s="1">
        <f t="shared" si="26"/>
        <v>8038027.13</v>
      </c>
      <c r="AF36" s="1">
        <f t="shared" si="26"/>
        <v>8442887.83</v>
      </c>
      <c r="AG36" s="1">
        <f t="shared" si="26"/>
        <v>5529194.94</v>
      </c>
      <c r="AH36" s="1">
        <f>SUM(AH24:AH35)</f>
        <v>5124141.049</v>
      </c>
      <c r="AI36" s="1">
        <f>SUM(AI24:AI35)</f>
        <v>9387009.2</v>
      </c>
      <c r="AJ36" s="1">
        <f>SUM(AJ24:AJ35)</f>
        <v>10993961.11</v>
      </c>
      <c r="AK36" s="1">
        <f>SUM(AK24:AK35)</f>
        <v>5976047.4799999995</v>
      </c>
    </row>
    <row r="45" spans="30:39" ht="12.75">
      <c r="AD45" s="67">
        <f>+SUM(AJ6:AJ11)</f>
        <v>5888475.17</v>
      </c>
      <c r="AE45" s="67"/>
      <c r="AF45" s="67"/>
      <c r="AG45" s="67"/>
      <c r="AH45" s="67"/>
      <c r="AI45" s="67"/>
      <c r="AJ45" s="67"/>
      <c r="AK45" s="67"/>
      <c r="AL45" s="67">
        <f>+SUM(AK6:AK17)</f>
        <v>5976047.4799999995</v>
      </c>
      <c r="AM45" s="68">
        <f>(AL45/AD45)-1</f>
        <v>0.01487181442933716</v>
      </c>
    </row>
  </sheetData>
  <sheetProtection/>
  <printOptions/>
  <pageMargins left="0.25" right="0.25" top="0.5" bottom="0.5" header="0.5" footer="0.5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PageLayoutView="0" workbookViewId="0" topLeftCell="Z1">
      <selection activeCell="AH12" sqref="AH12"/>
    </sheetView>
  </sheetViews>
  <sheetFormatPr defaultColWidth="9.140625" defaultRowHeight="12.75"/>
  <cols>
    <col min="1" max="1" width="11.57421875" style="0" customWidth="1"/>
    <col min="2" max="2" width="10.7109375" style="3" customWidth="1"/>
    <col min="3" max="3" width="16.00390625" style="3" bestFit="1" customWidth="1"/>
    <col min="4" max="4" width="11.28125" style="3" bestFit="1" customWidth="1"/>
    <col min="5" max="7" width="9.140625" style="3" customWidth="1"/>
    <col min="8" max="8" width="10.28125" style="3" bestFit="1" customWidth="1"/>
    <col min="9" max="9" width="11.8515625" style="3" customWidth="1"/>
    <col min="10" max="10" width="11.140625" style="3" customWidth="1"/>
    <col min="11" max="11" width="11.28125" style="0" customWidth="1"/>
    <col min="13" max="14" width="12.140625" style="0" bestFit="1" customWidth="1"/>
    <col min="15" max="15" width="12.140625" style="0" customWidth="1"/>
    <col min="16" max="17" width="12.7109375" style="0" bestFit="1" customWidth="1"/>
    <col min="18" max="20" width="14.28125" style="0" customWidth="1"/>
    <col min="21" max="21" width="12.7109375" style="0" bestFit="1" customWidth="1"/>
    <col min="22" max="22" width="12.7109375" style="0" customWidth="1"/>
    <col min="23" max="23" width="14.28125" style="0" customWidth="1"/>
    <col min="24" max="26" width="16.8515625" style="0" customWidth="1"/>
    <col min="27" max="30" width="19.28125" style="0" customWidth="1"/>
    <col min="31" max="34" width="17.28125" style="0" customWidth="1"/>
    <col min="35" max="35" width="16.421875" style="0" customWidth="1"/>
    <col min="36" max="36" width="15.57421875" style="0" customWidth="1"/>
    <col min="37" max="37" width="10.140625" style="0" bestFit="1" customWidth="1"/>
    <col min="39" max="39" width="10.140625" style="0" bestFit="1" customWidth="1"/>
  </cols>
  <sheetData>
    <row r="1" ht="18">
      <c r="B1" s="25" t="s">
        <v>28</v>
      </c>
    </row>
    <row r="2" ht="18">
      <c r="B2" s="47" t="s">
        <v>29</v>
      </c>
    </row>
    <row r="3" ht="13.5" thickBot="1"/>
    <row r="4" spans="1:35" ht="12.75">
      <c r="A4" s="28" t="s">
        <v>38</v>
      </c>
      <c r="B4" s="28" t="s">
        <v>19</v>
      </c>
      <c r="C4" s="28" t="s">
        <v>20</v>
      </c>
      <c r="D4" s="28" t="s">
        <v>14</v>
      </c>
      <c r="E4" s="28" t="s">
        <v>15</v>
      </c>
      <c r="F4" s="28" t="s">
        <v>16</v>
      </c>
      <c r="G4" s="28" t="s">
        <v>17</v>
      </c>
      <c r="H4" s="28" t="s">
        <v>18</v>
      </c>
      <c r="I4" s="28" t="s">
        <v>30</v>
      </c>
      <c r="J4" s="28" t="s">
        <v>32</v>
      </c>
      <c r="K4" s="28" t="s">
        <v>33</v>
      </c>
      <c r="L4" s="28" t="s">
        <v>35</v>
      </c>
      <c r="M4" s="28" t="s">
        <v>63</v>
      </c>
      <c r="N4" s="28" t="s">
        <v>64</v>
      </c>
      <c r="O4" s="28" t="s">
        <v>66</v>
      </c>
      <c r="P4" s="28" t="s">
        <v>68</v>
      </c>
      <c r="Q4" s="28" t="s">
        <v>70</v>
      </c>
      <c r="R4" s="28" t="s">
        <v>73</v>
      </c>
      <c r="S4" s="28" t="s">
        <v>74</v>
      </c>
      <c r="T4" s="28" t="s">
        <v>76</v>
      </c>
      <c r="U4" s="28" t="s">
        <v>79</v>
      </c>
      <c r="V4" s="28" t="s">
        <v>82</v>
      </c>
      <c r="W4" s="28" t="s">
        <v>83</v>
      </c>
      <c r="X4" s="28" t="s">
        <v>87</v>
      </c>
      <c r="Y4" s="28" t="s">
        <v>88</v>
      </c>
      <c r="Z4" s="28" t="s">
        <v>90</v>
      </c>
      <c r="AA4" s="28" t="s">
        <v>92</v>
      </c>
      <c r="AB4" s="28" t="s">
        <v>95</v>
      </c>
      <c r="AC4" s="28" t="s">
        <v>96</v>
      </c>
      <c r="AD4" s="28" t="s">
        <v>98</v>
      </c>
      <c r="AE4" s="28" t="s">
        <v>100</v>
      </c>
      <c r="AF4" s="28" t="s">
        <v>102</v>
      </c>
      <c r="AG4" s="28" t="s">
        <v>104</v>
      </c>
      <c r="AH4" s="28" t="s">
        <v>107</v>
      </c>
      <c r="AI4" s="28" t="s">
        <v>36</v>
      </c>
    </row>
    <row r="5" spans="1:35" ht="13.5" thickBot="1">
      <c r="A5" s="30"/>
      <c r="B5" s="30" t="s">
        <v>46</v>
      </c>
      <c r="C5" s="30" t="s">
        <v>39</v>
      </c>
      <c r="D5" s="31" t="s">
        <v>31</v>
      </c>
      <c r="E5" s="31" t="s">
        <v>31</v>
      </c>
      <c r="F5" s="31" t="s">
        <v>31</v>
      </c>
      <c r="G5" s="31" t="s">
        <v>31</v>
      </c>
      <c r="H5" s="31" t="s">
        <v>31</v>
      </c>
      <c r="I5" s="31" t="s">
        <v>31</v>
      </c>
      <c r="J5" s="31" t="s">
        <v>31</v>
      </c>
      <c r="K5" s="31" t="s">
        <v>31</v>
      </c>
      <c r="L5" s="31" t="s">
        <v>31</v>
      </c>
      <c r="M5" s="31" t="s">
        <v>31</v>
      </c>
      <c r="N5" s="31" t="s">
        <v>31</v>
      </c>
      <c r="O5" s="31" t="s">
        <v>31</v>
      </c>
      <c r="P5" s="31" t="s">
        <v>31</v>
      </c>
      <c r="Q5" s="31" t="s">
        <v>31</v>
      </c>
      <c r="R5" s="31" t="s">
        <v>31</v>
      </c>
      <c r="S5" s="31" t="s">
        <v>31</v>
      </c>
      <c r="T5" s="31" t="s">
        <v>31</v>
      </c>
      <c r="U5" s="31" t="s">
        <v>31</v>
      </c>
      <c r="V5" s="31" t="s">
        <v>31</v>
      </c>
      <c r="W5" s="31" t="s">
        <v>31</v>
      </c>
      <c r="X5" s="31" t="s">
        <v>31</v>
      </c>
      <c r="Y5" s="31" t="s">
        <v>31</v>
      </c>
      <c r="Z5" s="31" t="s">
        <v>31</v>
      </c>
      <c r="AA5" s="31" t="s">
        <v>31</v>
      </c>
      <c r="AB5" s="31" t="s">
        <v>31</v>
      </c>
      <c r="AC5" s="31" t="s">
        <v>31</v>
      </c>
      <c r="AD5" s="31" t="s">
        <v>31</v>
      </c>
      <c r="AE5" s="31" t="s">
        <v>31</v>
      </c>
      <c r="AF5" s="31" t="s">
        <v>31</v>
      </c>
      <c r="AG5" s="31" t="s">
        <v>31</v>
      </c>
      <c r="AH5" s="31" t="s">
        <v>31</v>
      </c>
      <c r="AI5" s="31" t="s">
        <v>37</v>
      </c>
    </row>
    <row r="6" spans="1:39" ht="12.75">
      <c r="A6" s="39" t="s">
        <v>11</v>
      </c>
      <c r="B6" s="39" t="s">
        <v>0</v>
      </c>
      <c r="C6" s="39" t="s">
        <v>1</v>
      </c>
      <c r="D6" s="5"/>
      <c r="E6" s="4">
        <v>565730.72</v>
      </c>
      <c r="F6" s="4">
        <v>564722.48</v>
      </c>
      <c r="G6" s="4">
        <v>577076.44</v>
      </c>
      <c r="H6" s="5">
        <v>633501.06</v>
      </c>
      <c r="I6" s="6">
        <v>578999</v>
      </c>
      <c r="J6" s="4">
        <v>655516.9</v>
      </c>
      <c r="K6" s="4">
        <v>728517</v>
      </c>
      <c r="L6" s="1">
        <v>710816</v>
      </c>
      <c r="M6" s="1">
        <v>768783.72</v>
      </c>
      <c r="N6" s="20">
        <v>872701</v>
      </c>
      <c r="O6" s="20">
        <v>837258</v>
      </c>
      <c r="P6" s="21">
        <f>707442.38+124842.76</f>
        <v>832285.14</v>
      </c>
      <c r="Q6" s="21">
        <v>1043271.56</v>
      </c>
      <c r="R6" s="21">
        <v>1082846</v>
      </c>
      <c r="S6" s="21">
        <v>1106553</v>
      </c>
      <c r="T6" s="21">
        <v>1121896</v>
      </c>
      <c r="U6" s="21">
        <v>1245254</v>
      </c>
      <c r="V6" s="21">
        <v>1439013.14</v>
      </c>
      <c r="W6" s="21">
        <v>1517418.62</v>
      </c>
      <c r="X6" s="21">
        <v>1855448</v>
      </c>
      <c r="Y6" s="20">
        <v>1958682.9663</v>
      </c>
      <c r="Z6" s="20">
        <v>1877496.57</v>
      </c>
      <c r="AA6" s="20">
        <v>2034043</v>
      </c>
      <c r="AB6" s="20">
        <v>1812915.91</v>
      </c>
      <c r="AC6" s="20">
        <v>2158743.01</v>
      </c>
      <c r="AD6" s="20">
        <v>2352432.62</v>
      </c>
      <c r="AE6" s="20">
        <v>1483124</v>
      </c>
      <c r="AF6" s="20">
        <v>2795935.7800000003</v>
      </c>
      <c r="AG6" s="20">
        <v>3190377.31</v>
      </c>
      <c r="AH6" s="20">
        <v>3300327.84</v>
      </c>
      <c r="AI6" s="13">
        <f aca="true" t="shared" si="0" ref="AI6:AI11">+(AH6/AG6)-1</f>
        <v>0.034463174513988726</v>
      </c>
      <c r="AJ6" s="118"/>
      <c r="AM6" s="1"/>
    </row>
    <row r="7" spans="1:39" ht="12.75">
      <c r="A7" s="39" t="s">
        <v>0</v>
      </c>
      <c r="B7" s="39" t="s">
        <v>1</v>
      </c>
      <c r="C7" s="39" t="s">
        <v>2</v>
      </c>
      <c r="D7" s="5">
        <v>497387.22</v>
      </c>
      <c r="E7" s="4">
        <v>558910.8</v>
      </c>
      <c r="F7" s="4">
        <v>546142.6</v>
      </c>
      <c r="G7" s="4">
        <v>562775.77</v>
      </c>
      <c r="H7" s="5">
        <v>590974.98</v>
      </c>
      <c r="I7" s="6">
        <v>666953.22</v>
      </c>
      <c r="J7" s="4">
        <v>543179</v>
      </c>
      <c r="K7" s="4">
        <v>657471</v>
      </c>
      <c r="L7" s="1">
        <v>682892</v>
      </c>
      <c r="M7" s="1">
        <v>765168.46</v>
      </c>
      <c r="N7" s="20">
        <v>785239</v>
      </c>
      <c r="O7" s="20">
        <v>879475</v>
      </c>
      <c r="P7" s="21">
        <v>1015929</v>
      </c>
      <c r="Q7" s="21">
        <v>1052131</v>
      </c>
      <c r="R7" s="21">
        <v>1000872</v>
      </c>
      <c r="S7" s="21">
        <v>1106471</v>
      </c>
      <c r="T7" s="21">
        <v>1189782</v>
      </c>
      <c r="U7" s="21">
        <v>1255167</v>
      </c>
      <c r="V7" s="21">
        <v>1271822</v>
      </c>
      <c r="W7" s="21">
        <v>1383629.68</v>
      </c>
      <c r="X7" s="21">
        <v>1419924.68</v>
      </c>
      <c r="Y7" s="20">
        <v>1428581.662</v>
      </c>
      <c r="Z7" s="20">
        <v>1674006.8</v>
      </c>
      <c r="AA7" s="20">
        <v>1824547.93</v>
      </c>
      <c r="AB7" s="20">
        <v>2031448.23</v>
      </c>
      <c r="AC7" s="20">
        <v>2186273.44</v>
      </c>
      <c r="AD7" s="20">
        <v>2221702.97</v>
      </c>
      <c r="AE7" s="21">
        <v>1745279</v>
      </c>
      <c r="AF7" s="21">
        <v>3029269.4899999998</v>
      </c>
      <c r="AG7" s="21">
        <v>3342538.92</v>
      </c>
      <c r="AH7" s="21">
        <f>598787.51+3393129.78</f>
        <v>3991917.29</v>
      </c>
      <c r="AI7" s="13">
        <f t="shared" si="0"/>
        <v>0.1942769809244287</v>
      </c>
      <c r="AJ7" s="118"/>
      <c r="AM7" s="1"/>
    </row>
    <row r="8" spans="1:39" ht="12.75">
      <c r="A8" s="39" t="s">
        <v>1</v>
      </c>
      <c r="B8" s="39" t="s">
        <v>2</v>
      </c>
      <c r="C8" s="39" t="s">
        <v>3</v>
      </c>
      <c r="D8" s="5">
        <v>508393.95</v>
      </c>
      <c r="E8" s="4">
        <v>548688.85</v>
      </c>
      <c r="F8" s="4">
        <v>582228.86</v>
      </c>
      <c r="G8" s="4">
        <v>576552.7</v>
      </c>
      <c r="H8" s="5">
        <v>584587.73</v>
      </c>
      <c r="I8" s="6">
        <v>602610.41</v>
      </c>
      <c r="J8" s="4">
        <v>728929</v>
      </c>
      <c r="K8" s="4">
        <v>702595</v>
      </c>
      <c r="L8" s="4">
        <v>691971</v>
      </c>
      <c r="M8" s="4">
        <v>770005.03</v>
      </c>
      <c r="N8" s="20">
        <v>911098</v>
      </c>
      <c r="O8" s="20">
        <v>921183</v>
      </c>
      <c r="P8" s="21">
        <v>947652</v>
      </c>
      <c r="Q8" s="21">
        <v>1046699.57</v>
      </c>
      <c r="R8" s="21">
        <v>1242377</v>
      </c>
      <c r="S8" s="21">
        <v>1242236</v>
      </c>
      <c r="T8" s="21">
        <v>1133678</v>
      </c>
      <c r="U8" s="21">
        <v>1361668</v>
      </c>
      <c r="V8" s="21">
        <v>1589980.07</v>
      </c>
      <c r="W8" s="21">
        <v>1675712.16</v>
      </c>
      <c r="X8" s="21">
        <v>1600952.82</v>
      </c>
      <c r="Y8" s="20">
        <v>1695546.7595000002</v>
      </c>
      <c r="Z8" s="20">
        <v>2055636.89</v>
      </c>
      <c r="AA8" s="20">
        <v>2067408.65</v>
      </c>
      <c r="AB8" s="20">
        <v>2202226</v>
      </c>
      <c r="AC8" s="20">
        <v>2244457.81</v>
      </c>
      <c r="AD8" s="20">
        <v>2419747.47</v>
      </c>
      <c r="AE8" s="21">
        <v>1923937.69</v>
      </c>
      <c r="AF8" s="21">
        <v>3006637.01</v>
      </c>
      <c r="AG8" s="21">
        <v>3256088.04</v>
      </c>
      <c r="AH8" s="21">
        <v>3257512.64</v>
      </c>
      <c r="AI8" s="13">
        <f t="shared" si="0"/>
        <v>0.0004375188823211307</v>
      </c>
      <c r="AJ8" s="118"/>
      <c r="AM8" s="1"/>
    </row>
    <row r="9" spans="1:39" ht="12.75">
      <c r="A9" s="39" t="s">
        <v>2</v>
      </c>
      <c r="B9" s="39" t="s">
        <v>3</v>
      </c>
      <c r="C9" s="39" t="s">
        <v>4</v>
      </c>
      <c r="D9" s="5">
        <v>657360.83</v>
      </c>
      <c r="E9" s="4">
        <v>640870.28</v>
      </c>
      <c r="F9" s="4">
        <v>656448.14</v>
      </c>
      <c r="G9" s="4">
        <v>664877.11</v>
      </c>
      <c r="H9" s="5">
        <v>691085.35</v>
      </c>
      <c r="I9" s="6">
        <v>662538.43</v>
      </c>
      <c r="J9" s="4">
        <v>801516</v>
      </c>
      <c r="K9" s="4">
        <v>843938</v>
      </c>
      <c r="L9" s="4">
        <f>1057344</f>
        <v>1057344</v>
      </c>
      <c r="M9" s="4">
        <v>943235</v>
      </c>
      <c r="N9" s="20">
        <v>1036429</v>
      </c>
      <c r="O9" s="20">
        <v>1064335</v>
      </c>
      <c r="P9" s="21">
        <v>1317792</v>
      </c>
      <c r="Q9" s="21">
        <v>1300456</v>
      </c>
      <c r="R9" s="21">
        <v>1233096</v>
      </c>
      <c r="S9" s="21">
        <f>1130457.36+199492.47</f>
        <v>1329949.83</v>
      </c>
      <c r="T9" s="21">
        <v>1348568.99</v>
      </c>
      <c r="U9" s="21">
        <v>1475241.81</v>
      </c>
      <c r="V9" s="21">
        <v>1638736.67</v>
      </c>
      <c r="W9" s="21">
        <v>1828418</v>
      </c>
      <c r="X9" s="21">
        <v>2038141</v>
      </c>
      <c r="Y9" s="20">
        <v>2267564.0627</v>
      </c>
      <c r="Z9" s="20">
        <v>2241766.17</v>
      </c>
      <c r="AA9" s="20">
        <v>2319344.5445000003</v>
      </c>
      <c r="AB9" s="20">
        <v>2506826.36</v>
      </c>
      <c r="AC9" s="20">
        <v>2794139.3</v>
      </c>
      <c r="AD9" s="20">
        <v>3076641.57</v>
      </c>
      <c r="AE9" s="21">
        <v>1863573.2</v>
      </c>
      <c r="AF9" s="21">
        <v>3562210.86</v>
      </c>
      <c r="AG9" s="21">
        <v>3884313.78</v>
      </c>
      <c r="AH9" s="21">
        <f>3524138.95+621906.87</f>
        <v>4146045.8200000003</v>
      </c>
      <c r="AI9" s="13">
        <f t="shared" si="0"/>
        <v>0.06738179632851415</v>
      </c>
      <c r="AJ9" s="118"/>
      <c r="AM9" s="1"/>
    </row>
    <row r="10" spans="1:39" ht="12.75">
      <c r="A10" s="39" t="s">
        <v>3</v>
      </c>
      <c r="B10" s="39" t="s">
        <v>4</v>
      </c>
      <c r="C10" s="39" t="s">
        <v>5</v>
      </c>
      <c r="D10" s="5">
        <v>586059.01</v>
      </c>
      <c r="E10" s="4">
        <v>606588.45</v>
      </c>
      <c r="F10" s="4">
        <v>623264.14</v>
      </c>
      <c r="G10" s="4">
        <v>642885.58</v>
      </c>
      <c r="H10" s="5">
        <v>674009.93</v>
      </c>
      <c r="I10" s="6">
        <v>552779.84</v>
      </c>
      <c r="J10" s="4">
        <v>706461</v>
      </c>
      <c r="K10" s="4">
        <v>764743</v>
      </c>
      <c r="L10" s="4">
        <v>813743</v>
      </c>
      <c r="M10" s="4">
        <v>843805.06</v>
      </c>
      <c r="N10" s="1">
        <v>927584</v>
      </c>
      <c r="O10" s="1">
        <v>946443</v>
      </c>
      <c r="P10" s="21">
        <v>1095347.87</v>
      </c>
      <c r="Q10" s="21">
        <v>1186378</v>
      </c>
      <c r="R10" s="21">
        <v>1296189</v>
      </c>
      <c r="S10" s="21">
        <v>1277775</v>
      </c>
      <c r="T10" s="21">
        <v>1305174.78</v>
      </c>
      <c r="U10" s="21">
        <v>1350356.05</v>
      </c>
      <c r="V10" s="21">
        <v>1655399.25</v>
      </c>
      <c r="W10" s="21">
        <v>1665193.7</v>
      </c>
      <c r="X10" s="21">
        <v>1727645.88</v>
      </c>
      <c r="Y10" s="20">
        <v>1943320.6689000002</v>
      </c>
      <c r="Z10" s="20">
        <v>2033556.59</v>
      </c>
      <c r="AA10" s="20">
        <v>2137367.8</v>
      </c>
      <c r="AB10" s="20">
        <v>2386374</v>
      </c>
      <c r="AC10" s="20">
        <v>2439857.22</v>
      </c>
      <c r="AD10" s="20">
        <v>2462893.43</v>
      </c>
      <c r="AE10" s="21">
        <v>2602378</v>
      </c>
      <c r="AF10" s="21">
        <v>3238630.08</v>
      </c>
      <c r="AG10" s="21">
        <f>552857.4+3132858.58</f>
        <v>3685715.98</v>
      </c>
      <c r="AH10" s="21">
        <v>3640241.92</v>
      </c>
      <c r="AI10" s="13">
        <f t="shared" si="0"/>
        <v>-0.012337917584197555</v>
      </c>
      <c r="AJ10" s="118"/>
      <c r="AM10" s="1"/>
    </row>
    <row r="11" spans="1:39" ht="12.75">
      <c r="A11" s="39" t="s">
        <v>4</v>
      </c>
      <c r="B11" s="39" t="s">
        <v>5</v>
      </c>
      <c r="C11" s="39" t="s">
        <v>6</v>
      </c>
      <c r="D11" s="5">
        <v>580762.65</v>
      </c>
      <c r="E11" s="4">
        <v>647804.4</v>
      </c>
      <c r="F11" s="4">
        <v>635077.94</v>
      </c>
      <c r="G11" s="4">
        <v>624041.87</v>
      </c>
      <c r="H11" s="5">
        <v>649062.23</v>
      </c>
      <c r="I11" s="6">
        <v>935558.58</v>
      </c>
      <c r="J11" s="4">
        <v>759353</v>
      </c>
      <c r="K11" s="4">
        <v>834313</v>
      </c>
      <c r="L11" s="4">
        <v>785324.14</v>
      </c>
      <c r="M11" s="4">
        <v>856015.78</v>
      </c>
      <c r="N11" s="20">
        <v>895752.63</v>
      </c>
      <c r="O11" s="20">
        <v>1116333</v>
      </c>
      <c r="P11" s="21">
        <v>1211046</v>
      </c>
      <c r="Q11" s="21">
        <v>1310593.44</v>
      </c>
      <c r="R11" s="21">
        <v>1222918</v>
      </c>
      <c r="S11" s="21">
        <v>1161203.38</v>
      </c>
      <c r="T11" s="21">
        <v>1280108.19</v>
      </c>
      <c r="U11" s="21">
        <v>1525724.57</v>
      </c>
      <c r="V11" s="21">
        <v>1570779.88</v>
      </c>
      <c r="W11" s="21">
        <v>1661941.07</v>
      </c>
      <c r="X11" s="21">
        <v>1784857.72</v>
      </c>
      <c r="Y11" s="20">
        <v>2052877.3091999998</v>
      </c>
      <c r="Z11" s="20">
        <v>2131173.46</v>
      </c>
      <c r="AA11" s="20">
        <v>2106437.42</v>
      </c>
      <c r="AB11" s="20">
        <v>2384912.77</v>
      </c>
      <c r="AC11" s="20">
        <v>2583928.34</v>
      </c>
      <c r="AD11" s="20">
        <v>2336401.59</v>
      </c>
      <c r="AE11" s="21">
        <v>2340501.42</v>
      </c>
      <c r="AF11" s="21">
        <v>3276583</v>
      </c>
      <c r="AG11" s="21">
        <v>3424598.96</v>
      </c>
      <c r="AH11" s="21">
        <v>3817148</v>
      </c>
      <c r="AI11" s="13">
        <f t="shared" si="0"/>
        <v>0.11462628021121635</v>
      </c>
      <c r="AJ11" s="118"/>
      <c r="AM11" s="1"/>
    </row>
    <row r="12" spans="1:39" ht="12.75">
      <c r="A12" s="39" t="s">
        <v>5</v>
      </c>
      <c r="B12" s="39" t="s">
        <v>6</v>
      </c>
      <c r="C12" s="39" t="s">
        <v>7</v>
      </c>
      <c r="D12" s="5">
        <v>648241.57</v>
      </c>
      <c r="E12" s="4">
        <v>633245.2</v>
      </c>
      <c r="F12" s="4">
        <v>673597.25</v>
      </c>
      <c r="G12" s="4">
        <v>679453.95</v>
      </c>
      <c r="H12" s="5">
        <v>683541.03</v>
      </c>
      <c r="I12" s="6">
        <v>712879.68</v>
      </c>
      <c r="J12" s="4">
        <v>650482</v>
      </c>
      <c r="K12" s="4">
        <v>826849</v>
      </c>
      <c r="L12" s="4">
        <v>844862</v>
      </c>
      <c r="M12" s="4">
        <v>919566.38</v>
      </c>
      <c r="N12" s="20">
        <v>966019</v>
      </c>
      <c r="O12" s="20">
        <v>1041108</v>
      </c>
      <c r="P12" s="21">
        <v>1153570.91</v>
      </c>
      <c r="Q12" s="21">
        <v>1327915</v>
      </c>
      <c r="R12" s="21">
        <v>1336742</v>
      </c>
      <c r="S12" s="21">
        <f>1145650.42+202173.6</f>
        <v>1347824.02</v>
      </c>
      <c r="T12" s="21">
        <v>1468290.18</v>
      </c>
      <c r="U12" s="21">
        <v>1557876.51</v>
      </c>
      <c r="V12" s="21">
        <v>1733228.95</v>
      </c>
      <c r="W12" s="21">
        <v>1884491.52</v>
      </c>
      <c r="X12" s="21">
        <v>2183155.46</v>
      </c>
      <c r="Y12" s="20">
        <v>2284573.0612</v>
      </c>
      <c r="Z12" s="20">
        <v>2221908.21</v>
      </c>
      <c r="AA12" s="20">
        <v>2357025.35</v>
      </c>
      <c r="AB12" s="20">
        <v>2442603.16</v>
      </c>
      <c r="AC12" s="20">
        <v>2801580.86</v>
      </c>
      <c r="AD12" s="20">
        <v>1216791.41</v>
      </c>
      <c r="AE12" s="21">
        <v>2646172</v>
      </c>
      <c r="AF12" s="21">
        <v>3708163.37</v>
      </c>
      <c r="AG12" s="21">
        <v>3985044.69</v>
      </c>
      <c r="AH12" s="21"/>
      <c r="AI12" s="13"/>
      <c r="AJ12" s="118"/>
      <c r="AM12" s="1"/>
    </row>
    <row r="13" spans="1:39" ht="12.75">
      <c r="A13" s="39" t="s">
        <v>6</v>
      </c>
      <c r="B13" s="39" t="s">
        <v>7</v>
      </c>
      <c r="C13" s="39" t="s">
        <v>8</v>
      </c>
      <c r="D13" s="5">
        <v>480446.62</v>
      </c>
      <c r="E13" s="4">
        <v>628102.01</v>
      </c>
      <c r="F13" s="4">
        <v>620435.79</v>
      </c>
      <c r="G13" s="4">
        <v>631893.3</v>
      </c>
      <c r="H13" s="5">
        <v>654919.59</v>
      </c>
      <c r="I13" s="6">
        <v>630915.83</v>
      </c>
      <c r="J13" s="4">
        <v>883076</v>
      </c>
      <c r="K13" s="4">
        <v>812708</v>
      </c>
      <c r="L13" s="4">
        <v>784778</v>
      </c>
      <c r="M13" s="4">
        <v>851770.18</v>
      </c>
      <c r="N13" s="20">
        <v>966692.79</v>
      </c>
      <c r="O13" s="20">
        <v>1177005.01</v>
      </c>
      <c r="P13" s="21">
        <v>1191663.13</v>
      </c>
      <c r="Q13" s="21">
        <v>1173109</v>
      </c>
      <c r="R13" s="21">
        <v>1246915</v>
      </c>
      <c r="S13" s="21">
        <v>1215768</v>
      </c>
      <c r="T13" s="21">
        <v>1250475.07</v>
      </c>
      <c r="U13" s="21">
        <v>1517105.47</v>
      </c>
      <c r="V13" s="21">
        <v>1668857</v>
      </c>
      <c r="W13" s="21">
        <v>1631977.73</v>
      </c>
      <c r="X13" s="21">
        <v>1921679</v>
      </c>
      <c r="Y13" s="20">
        <v>1963636.3004</v>
      </c>
      <c r="Z13" s="20">
        <v>2197266.26</v>
      </c>
      <c r="AA13" s="20">
        <v>2287073.66</v>
      </c>
      <c r="AB13" s="20">
        <v>2648300.61</v>
      </c>
      <c r="AC13" s="20">
        <v>2570125.05</v>
      </c>
      <c r="AD13" s="20">
        <v>953436.44</v>
      </c>
      <c r="AE13" s="21">
        <v>2903331</v>
      </c>
      <c r="AF13" s="21">
        <v>3703015.52</v>
      </c>
      <c r="AG13" s="21">
        <v>3696840.35</v>
      </c>
      <c r="AH13" s="21"/>
      <c r="AI13" s="13"/>
      <c r="AJ13" s="118"/>
      <c r="AM13" s="1"/>
    </row>
    <row r="14" spans="1:39" ht="12.75">
      <c r="A14" s="39" t="s">
        <v>7</v>
      </c>
      <c r="B14" s="39" t="s">
        <v>8</v>
      </c>
      <c r="C14" s="39" t="s">
        <v>9</v>
      </c>
      <c r="D14" s="5">
        <v>700694.54</v>
      </c>
      <c r="E14" s="4">
        <v>592139.1</v>
      </c>
      <c r="F14" s="4">
        <v>604081.2</v>
      </c>
      <c r="G14" s="4">
        <v>642484.47</v>
      </c>
      <c r="H14" s="5">
        <v>642795.92</v>
      </c>
      <c r="I14" s="6">
        <v>700493.56</v>
      </c>
      <c r="J14" s="4">
        <v>737461</v>
      </c>
      <c r="K14" s="4">
        <v>729431</v>
      </c>
      <c r="L14" s="4">
        <v>819428</v>
      </c>
      <c r="M14" s="4">
        <v>854541</v>
      </c>
      <c r="N14" s="20">
        <v>948954</v>
      </c>
      <c r="O14" s="20">
        <v>1049748</v>
      </c>
      <c r="P14" s="21">
        <v>1162376</v>
      </c>
      <c r="Q14" s="21">
        <v>1212818</v>
      </c>
      <c r="R14" s="21">
        <v>1196813</v>
      </c>
      <c r="S14" s="21">
        <v>1216717</v>
      </c>
      <c r="T14" s="21">
        <v>1345055</v>
      </c>
      <c r="U14" s="21">
        <v>1562351.73</v>
      </c>
      <c r="V14" s="21">
        <v>1601700.63</v>
      </c>
      <c r="W14" s="21">
        <v>1839356</v>
      </c>
      <c r="X14" s="21">
        <v>1866145</v>
      </c>
      <c r="Y14" s="20">
        <v>1975385.3478</v>
      </c>
      <c r="Z14" s="20">
        <v>2020150.34</v>
      </c>
      <c r="AA14" s="20">
        <v>2187669.25</v>
      </c>
      <c r="AB14" s="20">
        <v>2252513.1</v>
      </c>
      <c r="AC14" s="20">
        <v>2411752.21</v>
      </c>
      <c r="AD14" s="20">
        <f>144452.65+818564.98</f>
        <v>963017.63</v>
      </c>
      <c r="AE14" s="21">
        <f>2648224.66+467333.76</f>
        <v>3115558.42</v>
      </c>
      <c r="AF14" s="21">
        <v>3719604.04</v>
      </c>
      <c r="AG14" s="21">
        <v>4079806.86</v>
      </c>
      <c r="AH14" s="21"/>
      <c r="AI14" s="13"/>
      <c r="AJ14" s="118"/>
      <c r="AM14" s="1"/>
    </row>
    <row r="15" spans="1:39" ht="12.75">
      <c r="A15" s="39" t="s">
        <v>8</v>
      </c>
      <c r="B15" s="39" t="s">
        <v>9</v>
      </c>
      <c r="C15" s="39" t="s">
        <v>10</v>
      </c>
      <c r="D15" s="5">
        <v>549518.51</v>
      </c>
      <c r="E15" s="4">
        <v>576528.05</v>
      </c>
      <c r="F15" s="4">
        <v>576948.45</v>
      </c>
      <c r="G15" s="4">
        <v>607791.34</v>
      </c>
      <c r="H15" s="5">
        <v>598712.42</v>
      </c>
      <c r="I15" s="6">
        <v>743547.14</v>
      </c>
      <c r="J15" s="4">
        <v>728463</v>
      </c>
      <c r="K15" s="4">
        <v>737301</v>
      </c>
      <c r="L15" s="4">
        <v>768781</v>
      </c>
      <c r="M15" s="4">
        <v>822907</v>
      </c>
      <c r="N15" s="20">
        <v>898321</v>
      </c>
      <c r="O15" s="20">
        <v>955882.59</v>
      </c>
      <c r="P15" s="21">
        <v>1099615</v>
      </c>
      <c r="Q15" s="21">
        <v>1164641</v>
      </c>
      <c r="R15" s="21">
        <v>1172280</v>
      </c>
      <c r="S15" s="21">
        <v>1162546</v>
      </c>
      <c r="T15" s="21">
        <v>1279101</v>
      </c>
      <c r="U15" s="21">
        <v>1416178.16</v>
      </c>
      <c r="V15" s="21">
        <v>1596013.29</v>
      </c>
      <c r="W15" s="21">
        <v>1633276.28</v>
      </c>
      <c r="X15" s="21">
        <v>1771849.89</v>
      </c>
      <c r="Y15" s="21">
        <v>1907356.05</v>
      </c>
      <c r="Z15" s="21">
        <v>2043674.21</v>
      </c>
      <c r="AA15" s="21">
        <v>2128225</v>
      </c>
      <c r="AB15" s="21">
        <v>2218645.17</v>
      </c>
      <c r="AC15" s="21">
        <v>2443017.66</v>
      </c>
      <c r="AD15" s="21">
        <v>1365560</v>
      </c>
      <c r="AE15" s="21">
        <v>2970521.47</v>
      </c>
      <c r="AF15" s="21">
        <v>3222531.45</v>
      </c>
      <c r="AG15" s="21">
        <v>3406994</v>
      </c>
      <c r="AH15" s="21"/>
      <c r="AI15" s="13"/>
      <c r="AJ15" s="118"/>
      <c r="AM15" s="1"/>
    </row>
    <row r="16" spans="1:39" ht="12.75">
      <c r="A16" s="39" t="s">
        <v>9</v>
      </c>
      <c r="B16" s="39" t="s">
        <v>10</v>
      </c>
      <c r="C16" s="39" t="s">
        <v>11</v>
      </c>
      <c r="D16" s="5">
        <v>570851.07</v>
      </c>
      <c r="E16" s="4">
        <v>589545.79</v>
      </c>
      <c r="F16" s="4">
        <v>604369.77</v>
      </c>
      <c r="G16" s="5">
        <v>611630.75</v>
      </c>
      <c r="H16" s="4">
        <v>624165.66</v>
      </c>
      <c r="I16" s="6">
        <v>676858.54</v>
      </c>
      <c r="J16" s="4">
        <v>741900</v>
      </c>
      <c r="K16" s="4">
        <v>797900</v>
      </c>
      <c r="L16" s="4">
        <v>798776.55</v>
      </c>
      <c r="M16" s="4">
        <v>804422</v>
      </c>
      <c r="N16" s="20">
        <v>899862</v>
      </c>
      <c r="O16" s="20">
        <v>1018126</v>
      </c>
      <c r="P16" s="21">
        <v>1146789.71</v>
      </c>
      <c r="Q16" s="21">
        <v>1146681</v>
      </c>
      <c r="R16" s="21">
        <v>1214228</v>
      </c>
      <c r="S16" s="21">
        <v>1165380</v>
      </c>
      <c r="T16" s="21">
        <v>1379865</v>
      </c>
      <c r="U16" s="21">
        <v>1519480</v>
      </c>
      <c r="V16" s="21">
        <v>1583672.41</v>
      </c>
      <c r="W16" s="21">
        <v>1426504.09</v>
      </c>
      <c r="X16" s="21">
        <v>1499448.51</v>
      </c>
      <c r="Y16" s="21">
        <v>1789822.5</v>
      </c>
      <c r="Z16" s="21">
        <v>2108941.6</v>
      </c>
      <c r="AA16" s="21">
        <v>2191779</v>
      </c>
      <c r="AB16" s="21">
        <v>2427253.14</v>
      </c>
      <c r="AC16" s="21">
        <v>2379848</v>
      </c>
      <c r="AD16" s="21">
        <v>1158351.36</v>
      </c>
      <c r="AE16" s="21">
        <v>3067348.28</v>
      </c>
      <c r="AF16" s="21">
        <v>3608753.52</v>
      </c>
      <c r="AG16" s="21">
        <v>3376368.06</v>
      </c>
      <c r="AH16" s="21"/>
      <c r="AI16" s="13"/>
      <c r="AJ16" s="118"/>
      <c r="AM16" s="1"/>
    </row>
    <row r="17" spans="1:39" ht="13.5" thickBot="1">
      <c r="A17" s="39" t="s">
        <v>10</v>
      </c>
      <c r="B17" s="39" t="s">
        <v>11</v>
      </c>
      <c r="C17" s="39" t="s">
        <v>11</v>
      </c>
      <c r="D17" s="5">
        <v>522242.96</v>
      </c>
      <c r="E17" s="4">
        <v>567054.98</v>
      </c>
      <c r="F17" s="4">
        <v>581234.12</v>
      </c>
      <c r="G17" s="5">
        <v>639323.5</v>
      </c>
      <c r="H17" s="4">
        <v>591260</v>
      </c>
      <c r="I17" s="6">
        <v>665154.61</v>
      </c>
      <c r="J17" s="4">
        <v>715150</v>
      </c>
      <c r="K17" s="4">
        <v>763667</v>
      </c>
      <c r="L17" s="4">
        <v>796413.98</v>
      </c>
      <c r="M17" s="4">
        <v>807590</v>
      </c>
      <c r="N17" s="20">
        <v>891243</v>
      </c>
      <c r="O17" s="20">
        <v>993512</v>
      </c>
      <c r="P17" s="21">
        <v>1081692.89</v>
      </c>
      <c r="Q17" s="21">
        <v>1082285</v>
      </c>
      <c r="R17" s="38">
        <v>1174218.53</v>
      </c>
      <c r="S17" s="21">
        <v>1178669.73</v>
      </c>
      <c r="T17" s="21">
        <v>1212348</v>
      </c>
      <c r="U17" s="21">
        <v>1369482.31</v>
      </c>
      <c r="V17" s="21">
        <v>1368291.1</v>
      </c>
      <c r="W17" s="21">
        <v>1396231.63</v>
      </c>
      <c r="X17" s="21">
        <v>1732672.94</v>
      </c>
      <c r="Y17" s="21">
        <v>1823830.25</v>
      </c>
      <c r="Z17" s="21">
        <v>1828461.12</v>
      </c>
      <c r="AA17" s="21">
        <v>1860924</v>
      </c>
      <c r="AB17" s="21">
        <v>2290351</v>
      </c>
      <c r="AC17" s="21">
        <v>2341480.41</v>
      </c>
      <c r="AD17" s="21">
        <v>1234109.62</v>
      </c>
      <c r="AE17" s="21">
        <v>2874670</v>
      </c>
      <c r="AF17" s="21">
        <v>3218263.58</v>
      </c>
      <c r="AG17" s="21">
        <v>3307786.18</v>
      </c>
      <c r="AH17" s="21"/>
      <c r="AI17" s="13"/>
      <c r="AJ17" s="118"/>
      <c r="AM17" s="1"/>
    </row>
    <row r="18" spans="3:39" ht="13.5" thickTop="1">
      <c r="C18" s="26" t="s">
        <v>23</v>
      </c>
      <c r="D18" s="45">
        <f>SUM(D7:D17)</f>
        <v>6301958.93</v>
      </c>
      <c r="E18" s="46">
        <f aca="true" t="shared" si="1" ref="E18:J18">SUM(E6:E17)</f>
        <v>7155208.629999999</v>
      </c>
      <c r="F18" s="46">
        <f t="shared" si="1"/>
        <v>7268550.740000001</v>
      </c>
      <c r="G18" s="46">
        <f t="shared" si="1"/>
        <v>7460786.779999999</v>
      </c>
      <c r="H18" s="45">
        <f t="shared" si="1"/>
        <v>7618615.9</v>
      </c>
      <c r="I18" s="45">
        <f t="shared" si="1"/>
        <v>8129288.840000001</v>
      </c>
      <c r="J18" s="45">
        <f t="shared" si="1"/>
        <v>8651486.9</v>
      </c>
      <c r="K18" s="46">
        <f aca="true" t="shared" si="2" ref="K18:Q18">SUM(K6:K17)</f>
        <v>9199433</v>
      </c>
      <c r="L18" s="46">
        <f t="shared" si="2"/>
        <v>9555129.67</v>
      </c>
      <c r="M18" s="46">
        <f t="shared" si="2"/>
        <v>10007809.61</v>
      </c>
      <c r="N18" s="46">
        <f t="shared" si="2"/>
        <v>10999895.42</v>
      </c>
      <c r="O18" s="46">
        <f t="shared" si="2"/>
        <v>12000408.6</v>
      </c>
      <c r="P18" s="46">
        <f t="shared" si="2"/>
        <v>13255759.650000002</v>
      </c>
      <c r="Q18" s="46">
        <f t="shared" si="2"/>
        <v>14046978.57</v>
      </c>
      <c r="R18" s="6">
        <f aca="true" t="shared" si="3" ref="R18:AF18">SUM(R6:R17)</f>
        <v>14419494.53</v>
      </c>
      <c r="S18" s="45">
        <f t="shared" si="3"/>
        <v>14511092.96</v>
      </c>
      <c r="T18" s="45">
        <f t="shared" si="3"/>
        <v>15314342.21</v>
      </c>
      <c r="U18" s="45">
        <f t="shared" si="3"/>
        <v>17155885.610000003</v>
      </c>
      <c r="V18" s="45">
        <f t="shared" si="3"/>
        <v>18717494.39</v>
      </c>
      <c r="W18" s="45">
        <f t="shared" si="3"/>
        <v>19544150.48</v>
      </c>
      <c r="X18" s="45">
        <f t="shared" si="3"/>
        <v>21401920.900000002</v>
      </c>
      <c r="Y18" s="45">
        <f t="shared" si="3"/>
        <v>23091176.938</v>
      </c>
      <c r="Z18" s="45">
        <f t="shared" si="3"/>
        <v>24434038.220000006</v>
      </c>
      <c r="AA18" s="45">
        <f t="shared" si="3"/>
        <v>25501845.6045</v>
      </c>
      <c r="AB18" s="45">
        <f t="shared" si="3"/>
        <v>27604369.450000003</v>
      </c>
      <c r="AC18" s="45">
        <f t="shared" si="3"/>
        <v>29355203.310000002</v>
      </c>
      <c r="AD18" s="45">
        <f>SUM(AD6:AD17)</f>
        <v>21761086.11</v>
      </c>
      <c r="AE18" s="45">
        <f t="shared" si="3"/>
        <v>29536394.480000004</v>
      </c>
      <c r="AF18" s="45">
        <f t="shared" si="3"/>
        <v>40089597.699999996</v>
      </c>
      <c r="AG18" s="45">
        <f>SUM(AG6:AG17)</f>
        <v>42636473.13</v>
      </c>
      <c r="AH18" s="45">
        <f>SUM(AH6:AH17)</f>
        <v>22153193.509999998</v>
      </c>
      <c r="AI18" s="144"/>
      <c r="AJ18" s="145"/>
      <c r="AK18" s="146"/>
      <c r="AL18" s="146"/>
      <c r="AM18" s="145">
        <f>SUM(AM6:AM17)</f>
        <v>0</v>
      </c>
    </row>
    <row r="19" spans="4:35" ht="12.75">
      <c r="D19" s="41"/>
      <c r="E19" s="9">
        <f aca="true" t="shared" si="4" ref="E19:AE19">+E18/D18-1</f>
        <v>0.13539436062303878</v>
      </c>
      <c r="F19" s="9">
        <f t="shared" si="4"/>
        <v>0.015840503870814704</v>
      </c>
      <c r="G19" s="9">
        <f t="shared" si="4"/>
        <v>0.026447643674287313</v>
      </c>
      <c r="H19" s="9">
        <f t="shared" si="4"/>
        <v>0.021154487409168476</v>
      </c>
      <c r="I19" s="9">
        <f t="shared" si="4"/>
        <v>0.06702962148282077</v>
      </c>
      <c r="J19" s="9">
        <f t="shared" si="4"/>
        <v>0.06423662269576824</v>
      </c>
      <c r="K19" s="9">
        <f t="shared" si="4"/>
        <v>0.06333548282896895</v>
      </c>
      <c r="L19" s="9">
        <f t="shared" si="4"/>
        <v>0.038665064466473</v>
      </c>
      <c r="M19" s="9">
        <f t="shared" si="4"/>
        <v>0.04737559359568588</v>
      </c>
      <c r="N19" s="9">
        <f t="shared" si="4"/>
        <v>0.09913116342747852</v>
      </c>
      <c r="O19" s="9">
        <f t="shared" si="4"/>
        <v>0.0909566083856459</v>
      </c>
      <c r="P19" s="9">
        <f t="shared" si="4"/>
        <v>0.1046090255626797</v>
      </c>
      <c r="Q19" s="9">
        <f t="shared" si="4"/>
        <v>0.059688689361533376</v>
      </c>
      <c r="R19" s="9">
        <f t="shared" si="4"/>
        <v>0.026519294390864756</v>
      </c>
      <c r="S19" s="9">
        <f t="shared" si="4"/>
        <v>0.006352402284936609</v>
      </c>
      <c r="T19" s="9">
        <f t="shared" si="4"/>
        <v>0.05535415231741436</v>
      </c>
      <c r="U19" s="9">
        <f t="shared" si="4"/>
        <v>0.12024959183669703</v>
      </c>
      <c r="V19" s="9">
        <f t="shared" si="4"/>
        <v>0.09102466730658021</v>
      </c>
      <c r="W19" s="9">
        <f t="shared" si="4"/>
        <v>0.044164890490986375</v>
      </c>
      <c r="X19" s="9">
        <f t="shared" si="4"/>
        <v>0.09505506120110474</v>
      </c>
      <c r="Y19" s="9">
        <f t="shared" si="4"/>
        <v>0.0789301131376483</v>
      </c>
      <c r="Z19" s="9">
        <f t="shared" si="4"/>
        <v>0.05815473527423909</v>
      </c>
      <c r="AA19" s="9">
        <f t="shared" si="4"/>
        <v>0.043701633552572616</v>
      </c>
      <c r="AB19" s="9">
        <f t="shared" si="4"/>
        <v>0.08244594834849894</v>
      </c>
      <c r="AC19" s="9">
        <f t="shared" si="4"/>
        <v>0.06342596823924196</v>
      </c>
      <c r="AD19" s="9">
        <f t="shared" si="4"/>
        <v>-0.2586974826848849</v>
      </c>
      <c r="AE19" s="9">
        <f t="shared" si="4"/>
        <v>0.35730332257758834</v>
      </c>
      <c r="AF19" s="9">
        <f>+AF18/AE18-1</f>
        <v>0.3572949036533857</v>
      </c>
      <c r="AG19" s="9">
        <f>+AG18/AF18-1</f>
        <v>0.06352958313672485</v>
      </c>
      <c r="AH19" s="66">
        <f>+AL45</f>
        <v>0.06589610780073718</v>
      </c>
      <c r="AI19" s="24"/>
    </row>
    <row r="20" spans="5:34" ht="13.5" thickBot="1">
      <c r="E20" s="66"/>
      <c r="F20" s="66">
        <f aca="true" t="shared" si="5" ref="F20:AG20">(SUM(F6:F11)/SUM(E6:E11))-1</f>
        <v>0.01101012485731423</v>
      </c>
      <c r="G20" s="66">
        <f t="shared" si="5"/>
        <v>0.011176996880077228</v>
      </c>
      <c r="H20" s="66">
        <f t="shared" si="5"/>
        <v>0.047971974043475196</v>
      </c>
      <c r="I20" s="66">
        <f t="shared" si="5"/>
        <v>0.04609155136320009</v>
      </c>
      <c r="J20" s="66">
        <f t="shared" si="5"/>
        <v>0.04888570535389136</v>
      </c>
      <c r="K20" s="66">
        <f t="shared" si="5"/>
        <v>0.08024450989926013</v>
      </c>
      <c r="L20" s="66">
        <f t="shared" si="5"/>
        <v>0.04645471984697602</v>
      </c>
      <c r="M20" s="66">
        <f t="shared" si="5"/>
        <v>0.043213626048871356</v>
      </c>
      <c r="N20" s="66">
        <f t="shared" si="5"/>
        <v>0.09739019790942338</v>
      </c>
      <c r="O20" s="66">
        <f t="shared" si="5"/>
        <v>0.06193323481844204</v>
      </c>
      <c r="P20" s="66">
        <f t="shared" si="5"/>
        <v>0.1136204583256939</v>
      </c>
      <c r="Q20" s="66">
        <f t="shared" si="5"/>
        <v>0.08091485227703021</v>
      </c>
      <c r="R20" s="66">
        <f t="shared" si="5"/>
        <v>0.019996806498224773</v>
      </c>
      <c r="S20" s="66">
        <f t="shared" si="5"/>
        <v>0.02061091663560921</v>
      </c>
      <c r="T20" s="66">
        <f t="shared" si="5"/>
        <v>0.021458431797972244</v>
      </c>
      <c r="U20" s="66">
        <f t="shared" si="5"/>
        <v>0.11304783311730926</v>
      </c>
      <c r="V20" s="66">
        <f t="shared" si="5"/>
        <v>0.11594689832797034</v>
      </c>
      <c r="W20" s="66">
        <f t="shared" si="5"/>
        <v>0.06181527904122963</v>
      </c>
      <c r="X20" s="66">
        <f t="shared" si="5"/>
        <v>0.071376337113638</v>
      </c>
      <c r="Y20" s="66">
        <f t="shared" si="5"/>
        <v>0.08819468357351479</v>
      </c>
      <c r="Z20" s="66">
        <f t="shared" si="5"/>
        <v>0.05878982369413932</v>
      </c>
      <c r="AA20" s="66">
        <f t="shared" si="5"/>
        <v>0.0395810931429148</v>
      </c>
      <c r="AB20" s="66">
        <f t="shared" si="5"/>
        <v>0.06690238882185873</v>
      </c>
      <c r="AC20" s="66">
        <f t="shared" si="5"/>
        <v>0.08125478129315211</v>
      </c>
      <c r="AD20" s="66">
        <f t="shared" si="5"/>
        <v>0.032096044966095194</v>
      </c>
      <c r="AE20" s="66">
        <f>(SUM(AE6:AE11)/SUM(AD6:AD11))-1</f>
        <v>-0.19576742748187936</v>
      </c>
      <c r="AF20" s="66">
        <f t="shared" si="5"/>
        <v>0.5812018595712312</v>
      </c>
      <c r="AG20" s="66">
        <f t="shared" si="5"/>
        <v>0.09912424671548137</v>
      </c>
      <c r="AH20" s="66">
        <f>(SUM(AH6:AH11)/SUM(AG6:AG11))-1</f>
        <v>0.06589610780073718</v>
      </c>
    </row>
    <row r="21" spans="9:34" ht="13.5" thickTop="1">
      <c r="I21" s="56"/>
      <c r="J21" s="57" t="s">
        <v>45</v>
      </c>
      <c r="K21" s="58" t="s">
        <v>42</v>
      </c>
      <c r="L21" s="57" t="s">
        <v>41</v>
      </c>
      <c r="M21" s="58" t="s">
        <v>62</v>
      </c>
      <c r="N21" s="58" t="s">
        <v>65</v>
      </c>
      <c r="O21" s="70" t="s">
        <v>67</v>
      </c>
      <c r="P21" s="70" t="s">
        <v>69</v>
      </c>
      <c r="Q21" s="70" t="s">
        <v>71</v>
      </c>
      <c r="R21" s="70" t="s">
        <v>72</v>
      </c>
      <c r="S21" s="70" t="s">
        <v>75</v>
      </c>
      <c r="T21" s="70" t="s">
        <v>77</v>
      </c>
      <c r="U21" s="70" t="s">
        <v>78</v>
      </c>
      <c r="V21" s="70" t="s">
        <v>81</v>
      </c>
      <c r="W21" s="70" t="s">
        <v>84</v>
      </c>
      <c r="X21" s="70" t="s">
        <v>86</v>
      </c>
      <c r="Y21" s="127" t="s">
        <v>89</v>
      </c>
      <c r="Z21" s="127" t="s">
        <v>91</v>
      </c>
      <c r="AA21" s="127" t="s">
        <v>93</v>
      </c>
      <c r="AB21" s="127" t="s">
        <v>94</v>
      </c>
      <c r="AC21" s="127" t="s">
        <v>97</v>
      </c>
      <c r="AD21" s="124" t="s">
        <v>99</v>
      </c>
      <c r="AE21" s="161" t="s">
        <v>101</v>
      </c>
      <c r="AF21" s="115" t="s">
        <v>103</v>
      </c>
      <c r="AG21" s="143" t="s">
        <v>105</v>
      </c>
      <c r="AH21" s="141" t="s">
        <v>106</v>
      </c>
    </row>
    <row r="22" spans="9:34" ht="12.75">
      <c r="I22" s="56"/>
      <c r="J22" s="57" t="s">
        <v>31</v>
      </c>
      <c r="K22" s="58" t="s">
        <v>31</v>
      </c>
      <c r="L22" s="57" t="s">
        <v>31</v>
      </c>
      <c r="M22" s="58" t="s">
        <v>31</v>
      </c>
      <c r="N22" s="58" t="s">
        <v>31</v>
      </c>
      <c r="O22" s="70" t="s">
        <v>31</v>
      </c>
      <c r="P22" s="70" t="s">
        <v>31</v>
      </c>
      <c r="Q22" s="70" t="s">
        <v>31</v>
      </c>
      <c r="R22" s="70" t="s">
        <v>31</v>
      </c>
      <c r="S22" s="70" t="s">
        <v>31</v>
      </c>
      <c r="T22" s="70" t="s">
        <v>31</v>
      </c>
      <c r="U22" s="70" t="s">
        <v>31</v>
      </c>
      <c r="V22" s="70" t="s">
        <v>31</v>
      </c>
      <c r="W22" s="70" t="s">
        <v>31</v>
      </c>
      <c r="X22" s="70" t="s">
        <v>31</v>
      </c>
      <c r="Y22" s="127" t="s">
        <v>31</v>
      </c>
      <c r="Z22" s="127" t="s">
        <v>31</v>
      </c>
      <c r="AA22" s="127" t="s">
        <v>31</v>
      </c>
      <c r="AB22" s="127" t="s">
        <v>31</v>
      </c>
      <c r="AC22" s="127" t="s">
        <v>31</v>
      </c>
      <c r="AD22" s="124" t="s">
        <v>31</v>
      </c>
      <c r="AE22" s="162" t="s">
        <v>31</v>
      </c>
      <c r="AF22" s="116" t="s">
        <v>31</v>
      </c>
      <c r="AG22" s="73" t="s">
        <v>31</v>
      </c>
      <c r="AH22" s="142" t="s">
        <v>31</v>
      </c>
    </row>
    <row r="23" spans="9:34" ht="12.75">
      <c r="I23" s="56" t="s">
        <v>11</v>
      </c>
      <c r="J23" s="54">
        <v>655516.9</v>
      </c>
      <c r="K23" s="51">
        <v>728517</v>
      </c>
      <c r="L23" s="52">
        <v>710816</v>
      </c>
      <c r="M23" s="51">
        <v>768783.72</v>
      </c>
      <c r="N23" s="51">
        <f aca="true" t="shared" si="6" ref="N23:O34">N6</f>
        <v>872701</v>
      </c>
      <c r="O23" s="59">
        <f t="shared" si="6"/>
        <v>837258</v>
      </c>
      <c r="P23" s="59">
        <f aca="true" t="shared" si="7" ref="P23:V23">P6</f>
        <v>832285.14</v>
      </c>
      <c r="Q23" s="59">
        <f t="shared" si="7"/>
        <v>1043271.56</v>
      </c>
      <c r="R23" s="59">
        <f t="shared" si="7"/>
        <v>1082846</v>
      </c>
      <c r="S23" s="59">
        <f t="shared" si="7"/>
        <v>1106553</v>
      </c>
      <c r="T23" s="59">
        <f t="shared" si="7"/>
        <v>1121896</v>
      </c>
      <c r="U23" s="59">
        <f t="shared" si="7"/>
        <v>1245254</v>
      </c>
      <c r="V23" s="59">
        <f t="shared" si="7"/>
        <v>1439013.14</v>
      </c>
      <c r="W23" s="59">
        <f aca="true" t="shared" si="8" ref="W23:Z34">W6</f>
        <v>1517418.62</v>
      </c>
      <c r="X23" s="59">
        <f t="shared" si="8"/>
        <v>1855448</v>
      </c>
      <c r="Y23" s="129">
        <f t="shared" si="8"/>
        <v>1958682.9663</v>
      </c>
      <c r="Z23" s="129">
        <f t="shared" si="8"/>
        <v>1877496.57</v>
      </c>
      <c r="AA23" s="129">
        <f aca="true" t="shared" si="9" ref="AA23:AC34">AA6</f>
        <v>2034043</v>
      </c>
      <c r="AB23" s="129">
        <f t="shared" si="9"/>
        <v>1812915.91</v>
      </c>
      <c r="AC23" s="129">
        <f t="shared" si="9"/>
        <v>2158743.01</v>
      </c>
      <c r="AD23" s="126">
        <f aca="true" t="shared" si="10" ref="AD23:AD34">+AD6</f>
        <v>2352432.62</v>
      </c>
      <c r="AE23" s="163">
        <f aca="true" t="shared" si="11" ref="AE23:AF34">+AE6</f>
        <v>1483124</v>
      </c>
      <c r="AF23" s="80">
        <f t="shared" si="11"/>
        <v>2795935.7800000003</v>
      </c>
      <c r="AG23" s="154">
        <f aca="true" t="shared" si="12" ref="AG23:AH34">+AG6</f>
        <v>3190377.31</v>
      </c>
      <c r="AH23" s="151">
        <f t="shared" si="12"/>
        <v>3300327.84</v>
      </c>
    </row>
    <row r="24" spans="9:34" ht="12.75">
      <c r="I24" s="56" t="s">
        <v>0</v>
      </c>
      <c r="J24" s="54">
        <v>543179</v>
      </c>
      <c r="K24" s="51">
        <v>657471</v>
      </c>
      <c r="L24" s="52">
        <v>682892</v>
      </c>
      <c r="M24" s="51">
        <v>765168.46</v>
      </c>
      <c r="N24" s="51">
        <f t="shared" si="6"/>
        <v>785239</v>
      </c>
      <c r="O24" s="59">
        <f t="shared" si="6"/>
        <v>879475</v>
      </c>
      <c r="P24" s="59">
        <f aca="true" t="shared" si="13" ref="P24:T34">P7</f>
        <v>1015929</v>
      </c>
      <c r="Q24" s="59">
        <f t="shared" si="13"/>
        <v>1052131</v>
      </c>
      <c r="R24" s="59">
        <f t="shared" si="13"/>
        <v>1000872</v>
      </c>
      <c r="S24" s="59">
        <f t="shared" si="13"/>
        <v>1106471</v>
      </c>
      <c r="T24" s="59">
        <f t="shared" si="13"/>
        <v>1189782</v>
      </c>
      <c r="U24" s="59">
        <f aca="true" t="shared" si="14" ref="U24:U34">U7</f>
        <v>1255167</v>
      </c>
      <c r="V24" s="59">
        <f aca="true" t="shared" si="15" ref="V24:V34">V7</f>
        <v>1271822</v>
      </c>
      <c r="W24" s="59">
        <f t="shared" si="8"/>
        <v>1383629.68</v>
      </c>
      <c r="X24" s="59">
        <f t="shared" si="8"/>
        <v>1419924.68</v>
      </c>
      <c r="Y24" s="129">
        <f t="shared" si="8"/>
        <v>1428581.662</v>
      </c>
      <c r="Z24" s="129">
        <f t="shared" si="8"/>
        <v>1674006.8</v>
      </c>
      <c r="AA24" s="129">
        <f t="shared" si="9"/>
        <v>1824547.93</v>
      </c>
      <c r="AB24" s="129">
        <f t="shared" si="9"/>
        <v>2031448.23</v>
      </c>
      <c r="AC24" s="129">
        <f t="shared" si="9"/>
        <v>2186273.44</v>
      </c>
      <c r="AD24" s="126">
        <f t="shared" si="10"/>
        <v>2221702.97</v>
      </c>
      <c r="AE24" s="163">
        <f t="shared" si="11"/>
        <v>1745279</v>
      </c>
      <c r="AF24" s="80">
        <f t="shared" si="11"/>
        <v>3029269.4899999998</v>
      </c>
      <c r="AG24" s="154">
        <f t="shared" si="12"/>
        <v>3342538.92</v>
      </c>
      <c r="AH24" s="151">
        <f t="shared" si="12"/>
        <v>3991917.29</v>
      </c>
    </row>
    <row r="25" spans="9:34" ht="12.75">
      <c r="I25" s="56" t="s">
        <v>1</v>
      </c>
      <c r="J25" s="54">
        <v>728929</v>
      </c>
      <c r="K25" s="51">
        <v>702595</v>
      </c>
      <c r="L25" s="52">
        <v>691971</v>
      </c>
      <c r="M25" s="51">
        <v>770005.03</v>
      </c>
      <c r="N25" s="51">
        <f t="shared" si="6"/>
        <v>911098</v>
      </c>
      <c r="O25" s="59">
        <f t="shared" si="6"/>
        <v>921183</v>
      </c>
      <c r="P25" s="59">
        <f t="shared" si="13"/>
        <v>947652</v>
      </c>
      <c r="Q25" s="59">
        <f t="shared" si="13"/>
        <v>1046699.57</v>
      </c>
      <c r="R25" s="59">
        <f t="shared" si="13"/>
        <v>1242377</v>
      </c>
      <c r="S25" s="59">
        <f t="shared" si="13"/>
        <v>1242236</v>
      </c>
      <c r="T25" s="59">
        <f t="shared" si="13"/>
        <v>1133678</v>
      </c>
      <c r="U25" s="59">
        <f t="shared" si="14"/>
        <v>1361668</v>
      </c>
      <c r="V25" s="59">
        <f t="shared" si="15"/>
        <v>1589980.07</v>
      </c>
      <c r="W25" s="59">
        <f t="shared" si="8"/>
        <v>1675712.16</v>
      </c>
      <c r="X25" s="59">
        <f t="shared" si="8"/>
        <v>1600952.82</v>
      </c>
      <c r="Y25" s="129">
        <f t="shared" si="8"/>
        <v>1695546.7595000002</v>
      </c>
      <c r="Z25" s="129">
        <f t="shared" si="8"/>
        <v>2055636.89</v>
      </c>
      <c r="AA25" s="129">
        <f t="shared" si="9"/>
        <v>2067408.65</v>
      </c>
      <c r="AB25" s="129">
        <f t="shared" si="9"/>
        <v>2202226</v>
      </c>
      <c r="AC25" s="129">
        <f t="shared" si="9"/>
        <v>2244457.81</v>
      </c>
      <c r="AD25" s="126">
        <f t="shared" si="10"/>
        <v>2419747.47</v>
      </c>
      <c r="AE25" s="163">
        <f t="shared" si="11"/>
        <v>1923937.69</v>
      </c>
      <c r="AF25" s="80">
        <f t="shared" si="11"/>
        <v>3006637.01</v>
      </c>
      <c r="AG25" s="154">
        <f t="shared" si="12"/>
        <v>3256088.04</v>
      </c>
      <c r="AH25" s="151">
        <f t="shared" si="12"/>
        <v>3257512.64</v>
      </c>
    </row>
    <row r="26" spans="9:34" ht="12.75">
      <c r="I26" s="56" t="s">
        <v>2</v>
      </c>
      <c r="J26" s="54">
        <v>801516</v>
      </c>
      <c r="K26" s="51">
        <v>843938</v>
      </c>
      <c r="L26" s="52">
        <v>1057344</v>
      </c>
      <c r="M26" s="51">
        <v>943235</v>
      </c>
      <c r="N26" s="51">
        <f t="shared" si="6"/>
        <v>1036429</v>
      </c>
      <c r="O26" s="59">
        <f t="shared" si="6"/>
        <v>1064335</v>
      </c>
      <c r="P26" s="59">
        <f t="shared" si="13"/>
        <v>1317792</v>
      </c>
      <c r="Q26" s="59">
        <f t="shared" si="13"/>
        <v>1300456</v>
      </c>
      <c r="R26" s="59">
        <f t="shared" si="13"/>
        <v>1233096</v>
      </c>
      <c r="S26" s="59">
        <f t="shared" si="13"/>
        <v>1329949.83</v>
      </c>
      <c r="T26" s="59">
        <f t="shared" si="13"/>
        <v>1348568.99</v>
      </c>
      <c r="U26" s="59">
        <f t="shared" si="14"/>
        <v>1475241.81</v>
      </c>
      <c r="V26" s="59">
        <f t="shared" si="15"/>
        <v>1638736.67</v>
      </c>
      <c r="W26" s="59">
        <f t="shared" si="8"/>
        <v>1828418</v>
      </c>
      <c r="X26" s="59">
        <f t="shared" si="8"/>
        <v>2038141</v>
      </c>
      <c r="Y26" s="129">
        <f t="shared" si="8"/>
        <v>2267564.0627</v>
      </c>
      <c r="Z26" s="129">
        <f t="shared" si="8"/>
        <v>2241766.17</v>
      </c>
      <c r="AA26" s="129">
        <f t="shared" si="9"/>
        <v>2319344.5445000003</v>
      </c>
      <c r="AB26" s="129">
        <f t="shared" si="9"/>
        <v>2506826.36</v>
      </c>
      <c r="AC26" s="129">
        <f t="shared" si="9"/>
        <v>2794139.3</v>
      </c>
      <c r="AD26" s="126">
        <f t="shared" si="10"/>
        <v>3076641.57</v>
      </c>
      <c r="AE26" s="163">
        <f t="shared" si="11"/>
        <v>1863573.2</v>
      </c>
      <c r="AF26" s="80">
        <f t="shared" si="11"/>
        <v>3562210.86</v>
      </c>
      <c r="AG26" s="154">
        <f t="shared" si="12"/>
        <v>3884313.78</v>
      </c>
      <c r="AH26" s="151">
        <f t="shared" si="12"/>
        <v>4146045.8200000003</v>
      </c>
    </row>
    <row r="27" spans="9:34" ht="12.75">
      <c r="I27" s="56" t="s">
        <v>3</v>
      </c>
      <c r="J27" s="54">
        <v>706461</v>
      </c>
      <c r="K27" s="51">
        <v>764743</v>
      </c>
      <c r="L27" s="52">
        <v>813743</v>
      </c>
      <c r="M27" s="51">
        <v>843805.06</v>
      </c>
      <c r="N27" s="51">
        <f t="shared" si="6"/>
        <v>927584</v>
      </c>
      <c r="O27" s="59">
        <f t="shared" si="6"/>
        <v>946443</v>
      </c>
      <c r="P27" s="59">
        <f t="shared" si="13"/>
        <v>1095347.87</v>
      </c>
      <c r="Q27" s="59">
        <f t="shared" si="13"/>
        <v>1186378</v>
      </c>
      <c r="R27" s="59">
        <f t="shared" si="13"/>
        <v>1296189</v>
      </c>
      <c r="S27" s="59">
        <f t="shared" si="13"/>
        <v>1277775</v>
      </c>
      <c r="T27" s="59">
        <f t="shared" si="13"/>
        <v>1305174.78</v>
      </c>
      <c r="U27" s="59">
        <f t="shared" si="14"/>
        <v>1350356.05</v>
      </c>
      <c r="V27" s="59">
        <f t="shared" si="15"/>
        <v>1655399.25</v>
      </c>
      <c r="W27" s="59">
        <f t="shared" si="8"/>
        <v>1665193.7</v>
      </c>
      <c r="X27" s="59">
        <f t="shared" si="8"/>
        <v>1727645.88</v>
      </c>
      <c r="Y27" s="129">
        <f t="shared" si="8"/>
        <v>1943320.6689000002</v>
      </c>
      <c r="Z27" s="129">
        <f t="shared" si="8"/>
        <v>2033556.59</v>
      </c>
      <c r="AA27" s="129">
        <f t="shared" si="9"/>
        <v>2137367.8</v>
      </c>
      <c r="AB27" s="129">
        <f t="shared" si="9"/>
        <v>2386374</v>
      </c>
      <c r="AC27" s="129">
        <f t="shared" si="9"/>
        <v>2439857.22</v>
      </c>
      <c r="AD27" s="126">
        <f t="shared" si="10"/>
        <v>2462893.43</v>
      </c>
      <c r="AE27" s="163">
        <f t="shared" si="11"/>
        <v>2602378</v>
      </c>
      <c r="AF27" s="80">
        <f t="shared" si="11"/>
        <v>3238630.08</v>
      </c>
      <c r="AG27" s="154">
        <f t="shared" si="12"/>
        <v>3685715.98</v>
      </c>
      <c r="AH27" s="151">
        <f t="shared" si="12"/>
        <v>3640241.92</v>
      </c>
    </row>
    <row r="28" spans="9:34" ht="12.75">
      <c r="I28" s="56" t="s">
        <v>4</v>
      </c>
      <c r="J28" s="54">
        <v>759353</v>
      </c>
      <c r="K28" s="51">
        <v>834313</v>
      </c>
      <c r="L28" s="52">
        <v>785324.14</v>
      </c>
      <c r="M28" s="51">
        <v>856015.78</v>
      </c>
      <c r="N28" s="51">
        <f t="shared" si="6"/>
        <v>895752.63</v>
      </c>
      <c r="O28" s="59">
        <f t="shared" si="6"/>
        <v>1116333</v>
      </c>
      <c r="P28" s="59">
        <f t="shared" si="13"/>
        <v>1211046</v>
      </c>
      <c r="Q28" s="59">
        <f t="shared" si="13"/>
        <v>1310593.44</v>
      </c>
      <c r="R28" s="59">
        <f t="shared" si="13"/>
        <v>1222918</v>
      </c>
      <c r="S28" s="59">
        <f t="shared" si="13"/>
        <v>1161203.38</v>
      </c>
      <c r="T28" s="59">
        <f t="shared" si="13"/>
        <v>1280108.19</v>
      </c>
      <c r="U28" s="59">
        <f t="shared" si="14"/>
        <v>1525724.57</v>
      </c>
      <c r="V28" s="59">
        <f t="shared" si="15"/>
        <v>1570779.88</v>
      </c>
      <c r="W28" s="59">
        <f t="shared" si="8"/>
        <v>1661941.07</v>
      </c>
      <c r="X28" s="59">
        <f t="shared" si="8"/>
        <v>1784857.72</v>
      </c>
      <c r="Y28" s="129">
        <f t="shared" si="8"/>
        <v>2052877.3091999998</v>
      </c>
      <c r="Z28" s="129">
        <f t="shared" si="8"/>
        <v>2131173.46</v>
      </c>
      <c r="AA28" s="129">
        <f t="shared" si="9"/>
        <v>2106437.42</v>
      </c>
      <c r="AB28" s="129">
        <f t="shared" si="9"/>
        <v>2384912.77</v>
      </c>
      <c r="AC28" s="129">
        <f t="shared" si="9"/>
        <v>2583928.34</v>
      </c>
      <c r="AD28" s="126">
        <f t="shared" si="10"/>
        <v>2336401.59</v>
      </c>
      <c r="AE28" s="163">
        <f t="shared" si="11"/>
        <v>2340501.42</v>
      </c>
      <c r="AF28" s="80">
        <f t="shared" si="11"/>
        <v>3276583</v>
      </c>
      <c r="AG28" s="154">
        <f t="shared" si="12"/>
        <v>3424598.96</v>
      </c>
      <c r="AH28" s="151">
        <f t="shared" si="12"/>
        <v>3817148</v>
      </c>
    </row>
    <row r="29" spans="9:34" ht="12.75">
      <c r="I29" s="56" t="s">
        <v>5</v>
      </c>
      <c r="J29" s="54">
        <v>650482</v>
      </c>
      <c r="K29" s="51">
        <v>826849</v>
      </c>
      <c r="L29" s="52">
        <v>844862</v>
      </c>
      <c r="M29" s="51">
        <v>919566.38</v>
      </c>
      <c r="N29" s="51">
        <f t="shared" si="6"/>
        <v>966019</v>
      </c>
      <c r="O29" s="59">
        <f t="shared" si="6"/>
        <v>1041108</v>
      </c>
      <c r="P29" s="59">
        <f t="shared" si="13"/>
        <v>1153570.91</v>
      </c>
      <c r="Q29" s="59">
        <f t="shared" si="13"/>
        <v>1327915</v>
      </c>
      <c r="R29" s="59">
        <f t="shared" si="13"/>
        <v>1336742</v>
      </c>
      <c r="S29" s="59">
        <f t="shared" si="13"/>
        <v>1347824.02</v>
      </c>
      <c r="T29" s="59">
        <f t="shared" si="13"/>
        <v>1468290.18</v>
      </c>
      <c r="U29" s="59">
        <f t="shared" si="14"/>
        <v>1557876.51</v>
      </c>
      <c r="V29" s="59">
        <f t="shared" si="15"/>
        <v>1733228.95</v>
      </c>
      <c r="W29" s="59">
        <f t="shared" si="8"/>
        <v>1884491.52</v>
      </c>
      <c r="X29" s="59">
        <f t="shared" si="8"/>
        <v>2183155.46</v>
      </c>
      <c r="Y29" s="129">
        <f t="shared" si="8"/>
        <v>2284573.0612</v>
      </c>
      <c r="Z29" s="129">
        <f t="shared" si="8"/>
        <v>2221908.21</v>
      </c>
      <c r="AA29" s="129">
        <f t="shared" si="9"/>
        <v>2357025.35</v>
      </c>
      <c r="AB29" s="129">
        <f t="shared" si="9"/>
        <v>2442603.16</v>
      </c>
      <c r="AC29" s="129">
        <f t="shared" si="9"/>
        <v>2801580.86</v>
      </c>
      <c r="AD29" s="126">
        <f t="shared" si="10"/>
        <v>1216791.41</v>
      </c>
      <c r="AE29" s="163">
        <f t="shared" si="11"/>
        <v>2646172</v>
      </c>
      <c r="AF29" s="80">
        <f t="shared" si="11"/>
        <v>3708163.37</v>
      </c>
      <c r="AG29" s="154">
        <f t="shared" si="12"/>
        <v>3985044.69</v>
      </c>
      <c r="AH29" s="151"/>
    </row>
    <row r="30" spans="9:34" ht="12.75">
      <c r="I30" s="56" t="s">
        <v>6</v>
      </c>
      <c r="J30" s="54">
        <v>883076</v>
      </c>
      <c r="K30" s="51">
        <v>812708</v>
      </c>
      <c r="L30" s="52">
        <v>784778</v>
      </c>
      <c r="M30" s="51">
        <v>851770.18</v>
      </c>
      <c r="N30" s="51">
        <f t="shared" si="6"/>
        <v>966692.79</v>
      </c>
      <c r="O30" s="59">
        <f t="shared" si="6"/>
        <v>1177005.01</v>
      </c>
      <c r="P30" s="59">
        <f t="shared" si="13"/>
        <v>1191663.13</v>
      </c>
      <c r="Q30" s="59">
        <f t="shared" si="13"/>
        <v>1173109</v>
      </c>
      <c r="R30" s="59">
        <f t="shared" si="13"/>
        <v>1246915</v>
      </c>
      <c r="S30" s="59">
        <f t="shared" si="13"/>
        <v>1215768</v>
      </c>
      <c r="T30" s="59">
        <f t="shared" si="13"/>
        <v>1250475.07</v>
      </c>
      <c r="U30" s="59">
        <f t="shared" si="14"/>
        <v>1517105.47</v>
      </c>
      <c r="V30" s="59">
        <f t="shared" si="15"/>
        <v>1668857</v>
      </c>
      <c r="W30" s="59">
        <f t="shared" si="8"/>
        <v>1631977.73</v>
      </c>
      <c r="X30" s="59">
        <f t="shared" si="8"/>
        <v>1921679</v>
      </c>
      <c r="Y30" s="129">
        <f t="shared" si="8"/>
        <v>1963636.3004</v>
      </c>
      <c r="Z30" s="129">
        <f t="shared" si="8"/>
        <v>2197266.26</v>
      </c>
      <c r="AA30" s="129">
        <f t="shared" si="9"/>
        <v>2287073.66</v>
      </c>
      <c r="AB30" s="129">
        <f t="shared" si="9"/>
        <v>2648300.61</v>
      </c>
      <c r="AC30" s="129">
        <f t="shared" si="9"/>
        <v>2570125.05</v>
      </c>
      <c r="AD30" s="126">
        <f t="shared" si="10"/>
        <v>953436.44</v>
      </c>
      <c r="AE30" s="163">
        <f t="shared" si="11"/>
        <v>2903331</v>
      </c>
      <c r="AF30" s="80">
        <f t="shared" si="11"/>
        <v>3703015.52</v>
      </c>
      <c r="AG30" s="154">
        <f t="shared" si="12"/>
        <v>3696840.35</v>
      </c>
      <c r="AH30" s="151"/>
    </row>
    <row r="31" spans="9:34" ht="12.75">
      <c r="I31" s="56" t="s">
        <v>7</v>
      </c>
      <c r="J31" s="54">
        <v>737461</v>
      </c>
      <c r="K31" s="51">
        <v>729431</v>
      </c>
      <c r="L31" s="52">
        <v>819428</v>
      </c>
      <c r="M31" s="51">
        <v>854541</v>
      </c>
      <c r="N31" s="51">
        <f t="shared" si="6"/>
        <v>948954</v>
      </c>
      <c r="O31" s="59">
        <f t="shared" si="6"/>
        <v>1049748</v>
      </c>
      <c r="P31" s="59">
        <f t="shared" si="13"/>
        <v>1162376</v>
      </c>
      <c r="Q31" s="59">
        <f t="shared" si="13"/>
        <v>1212818</v>
      </c>
      <c r="R31" s="59">
        <f t="shared" si="13"/>
        <v>1196813</v>
      </c>
      <c r="S31" s="59">
        <f t="shared" si="13"/>
        <v>1216717</v>
      </c>
      <c r="T31" s="59">
        <f t="shared" si="13"/>
        <v>1345055</v>
      </c>
      <c r="U31" s="59">
        <f t="shared" si="14"/>
        <v>1562351.73</v>
      </c>
      <c r="V31" s="59">
        <f t="shared" si="15"/>
        <v>1601700.63</v>
      </c>
      <c r="W31" s="59">
        <f t="shared" si="8"/>
        <v>1839356</v>
      </c>
      <c r="X31" s="59">
        <f t="shared" si="8"/>
        <v>1866145</v>
      </c>
      <c r="Y31" s="129">
        <f t="shared" si="8"/>
        <v>1975385.3478</v>
      </c>
      <c r="Z31" s="129">
        <f t="shared" si="8"/>
        <v>2020150.34</v>
      </c>
      <c r="AA31" s="129">
        <f t="shared" si="9"/>
        <v>2187669.25</v>
      </c>
      <c r="AB31" s="129">
        <f t="shared" si="9"/>
        <v>2252513.1</v>
      </c>
      <c r="AC31" s="129">
        <f t="shared" si="9"/>
        <v>2411752.21</v>
      </c>
      <c r="AD31" s="126">
        <f t="shared" si="10"/>
        <v>963017.63</v>
      </c>
      <c r="AE31" s="163">
        <f t="shared" si="11"/>
        <v>3115558.42</v>
      </c>
      <c r="AF31" s="80">
        <f t="shared" si="11"/>
        <v>3719604.04</v>
      </c>
      <c r="AG31" s="154">
        <f t="shared" si="12"/>
        <v>4079806.86</v>
      </c>
      <c r="AH31" s="151"/>
    </row>
    <row r="32" spans="9:34" ht="12.75">
      <c r="I32" s="56" t="s">
        <v>8</v>
      </c>
      <c r="J32" s="55">
        <v>728463</v>
      </c>
      <c r="K32" s="51">
        <v>737301</v>
      </c>
      <c r="L32" s="52">
        <v>768781</v>
      </c>
      <c r="M32" s="51">
        <v>822907</v>
      </c>
      <c r="N32" s="51">
        <f t="shared" si="6"/>
        <v>898321</v>
      </c>
      <c r="O32" s="59">
        <f t="shared" si="6"/>
        <v>955882.59</v>
      </c>
      <c r="P32" s="59">
        <f t="shared" si="13"/>
        <v>1099615</v>
      </c>
      <c r="Q32" s="59">
        <f t="shared" si="13"/>
        <v>1164641</v>
      </c>
      <c r="R32" s="59">
        <f t="shared" si="13"/>
        <v>1172280</v>
      </c>
      <c r="S32" s="59">
        <f t="shared" si="13"/>
        <v>1162546</v>
      </c>
      <c r="T32" s="59">
        <f t="shared" si="13"/>
        <v>1279101</v>
      </c>
      <c r="U32" s="59">
        <f t="shared" si="14"/>
        <v>1416178.16</v>
      </c>
      <c r="V32" s="59">
        <f t="shared" si="15"/>
        <v>1596013.29</v>
      </c>
      <c r="W32" s="59">
        <f t="shared" si="8"/>
        <v>1633276.28</v>
      </c>
      <c r="X32" s="59">
        <f t="shared" si="8"/>
        <v>1771849.89</v>
      </c>
      <c r="Y32" s="129">
        <f t="shared" si="8"/>
        <v>1907356.05</v>
      </c>
      <c r="Z32" s="129">
        <f t="shared" si="8"/>
        <v>2043674.21</v>
      </c>
      <c r="AA32" s="129">
        <f t="shared" si="9"/>
        <v>2128225</v>
      </c>
      <c r="AB32" s="129">
        <f t="shared" si="9"/>
        <v>2218645.17</v>
      </c>
      <c r="AC32" s="129">
        <f t="shared" si="9"/>
        <v>2443017.66</v>
      </c>
      <c r="AD32" s="126">
        <f t="shared" si="10"/>
        <v>1365560</v>
      </c>
      <c r="AE32" s="163">
        <f t="shared" si="11"/>
        <v>2970521.47</v>
      </c>
      <c r="AF32" s="80">
        <f t="shared" si="11"/>
        <v>3222531.45</v>
      </c>
      <c r="AG32" s="154">
        <f t="shared" si="12"/>
        <v>3406994</v>
      </c>
      <c r="AH32" s="151"/>
    </row>
    <row r="33" spans="9:34" ht="12.75">
      <c r="I33" s="56" t="s">
        <v>9</v>
      </c>
      <c r="J33" s="55">
        <v>741900</v>
      </c>
      <c r="K33" s="51">
        <v>797900</v>
      </c>
      <c r="L33" s="52">
        <v>798776.55</v>
      </c>
      <c r="M33" s="51">
        <v>804422</v>
      </c>
      <c r="N33" s="51">
        <f t="shared" si="6"/>
        <v>899862</v>
      </c>
      <c r="O33" s="59">
        <f t="shared" si="6"/>
        <v>1018126</v>
      </c>
      <c r="P33" s="59">
        <f t="shared" si="13"/>
        <v>1146789.71</v>
      </c>
      <c r="Q33" s="59">
        <f t="shared" si="13"/>
        <v>1146681</v>
      </c>
      <c r="R33" s="59">
        <f t="shared" si="13"/>
        <v>1214228</v>
      </c>
      <c r="S33" s="59">
        <f t="shared" si="13"/>
        <v>1165380</v>
      </c>
      <c r="T33" s="59">
        <f t="shared" si="13"/>
        <v>1379865</v>
      </c>
      <c r="U33" s="59">
        <f t="shared" si="14"/>
        <v>1519480</v>
      </c>
      <c r="V33" s="59">
        <f t="shared" si="15"/>
        <v>1583672.41</v>
      </c>
      <c r="W33" s="59">
        <f t="shared" si="8"/>
        <v>1426504.09</v>
      </c>
      <c r="X33" s="59">
        <f t="shared" si="8"/>
        <v>1499448.51</v>
      </c>
      <c r="Y33" s="129">
        <f t="shared" si="8"/>
        <v>1789822.5</v>
      </c>
      <c r="Z33" s="129">
        <f t="shared" si="8"/>
        <v>2108941.6</v>
      </c>
      <c r="AA33" s="129">
        <f t="shared" si="9"/>
        <v>2191779</v>
      </c>
      <c r="AB33" s="129">
        <f t="shared" si="9"/>
        <v>2427253.14</v>
      </c>
      <c r="AC33" s="129">
        <f t="shared" si="9"/>
        <v>2379848</v>
      </c>
      <c r="AD33" s="126">
        <f t="shared" si="10"/>
        <v>1158351.36</v>
      </c>
      <c r="AE33" s="163">
        <f t="shared" si="11"/>
        <v>3067348.28</v>
      </c>
      <c r="AF33" s="80">
        <f t="shared" si="11"/>
        <v>3608753.52</v>
      </c>
      <c r="AG33" s="154">
        <f t="shared" si="12"/>
        <v>3376368.06</v>
      </c>
      <c r="AH33" s="151"/>
    </row>
    <row r="34" spans="9:34" ht="13.5" thickBot="1">
      <c r="I34" s="56" t="s">
        <v>10</v>
      </c>
      <c r="J34" s="69">
        <v>715150</v>
      </c>
      <c r="K34" s="49">
        <v>763667</v>
      </c>
      <c r="L34" s="50">
        <v>796413.98</v>
      </c>
      <c r="M34" s="49">
        <v>807590</v>
      </c>
      <c r="N34" s="51">
        <f t="shared" si="6"/>
        <v>891243</v>
      </c>
      <c r="O34" s="59">
        <f t="shared" si="6"/>
        <v>993512</v>
      </c>
      <c r="P34" s="59">
        <f t="shared" si="13"/>
        <v>1081692.89</v>
      </c>
      <c r="Q34" s="59">
        <f t="shared" si="13"/>
        <v>1082285</v>
      </c>
      <c r="R34" s="59">
        <f t="shared" si="13"/>
        <v>1174218.53</v>
      </c>
      <c r="S34" s="59">
        <f t="shared" si="13"/>
        <v>1178669.73</v>
      </c>
      <c r="T34" s="59">
        <f t="shared" si="13"/>
        <v>1212348</v>
      </c>
      <c r="U34" s="59">
        <f t="shared" si="14"/>
        <v>1369482.31</v>
      </c>
      <c r="V34" s="59">
        <f t="shared" si="15"/>
        <v>1368291.1</v>
      </c>
      <c r="W34" s="59">
        <f t="shared" si="8"/>
        <v>1396231.63</v>
      </c>
      <c r="X34" s="59">
        <f t="shared" si="8"/>
        <v>1732672.94</v>
      </c>
      <c r="Y34" s="129">
        <f t="shared" si="8"/>
        <v>1823830.25</v>
      </c>
      <c r="Z34" s="129">
        <f t="shared" si="8"/>
        <v>1828461.12</v>
      </c>
      <c r="AA34" s="129">
        <f t="shared" si="9"/>
        <v>1860924</v>
      </c>
      <c r="AB34" s="129">
        <f t="shared" si="9"/>
        <v>2290351</v>
      </c>
      <c r="AC34" s="129">
        <f t="shared" si="9"/>
        <v>2341480.41</v>
      </c>
      <c r="AD34" s="126">
        <f t="shared" si="10"/>
        <v>1234109.62</v>
      </c>
      <c r="AE34" s="168">
        <f t="shared" si="11"/>
        <v>2874670</v>
      </c>
      <c r="AF34" s="81">
        <f t="shared" si="11"/>
        <v>3218263.58</v>
      </c>
      <c r="AG34" s="155">
        <f t="shared" si="12"/>
        <v>3307786.18</v>
      </c>
      <c r="AH34" s="167"/>
    </row>
    <row r="35" spans="10:34" ht="13.5" thickTop="1">
      <c r="J35" s="60">
        <f aca="true" t="shared" si="16" ref="J35:Q35">+SUM(J23:J34)</f>
        <v>8651486.9</v>
      </c>
      <c r="K35" s="60">
        <f t="shared" si="16"/>
        <v>9199433</v>
      </c>
      <c r="L35" s="60">
        <f t="shared" si="16"/>
        <v>9555129.67</v>
      </c>
      <c r="M35" s="60">
        <f t="shared" si="16"/>
        <v>10007809.61</v>
      </c>
      <c r="N35" s="60">
        <f t="shared" si="16"/>
        <v>10999895.42</v>
      </c>
      <c r="O35" s="60">
        <f t="shared" si="16"/>
        <v>12000408.6</v>
      </c>
      <c r="P35" s="4">
        <f t="shared" si="16"/>
        <v>13255759.650000002</v>
      </c>
      <c r="Q35" s="4">
        <f t="shared" si="16"/>
        <v>14046978.57</v>
      </c>
      <c r="R35" s="1">
        <f aca="true" t="shared" si="17" ref="R35:AF35">SUM(R23:R34)</f>
        <v>14419494.53</v>
      </c>
      <c r="S35" s="1">
        <f t="shared" si="17"/>
        <v>14511092.96</v>
      </c>
      <c r="T35" s="1">
        <f t="shared" si="17"/>
        <v>15314342.21</v>
      </c>
      <c r="U35" s="1">
        <f t="shared" si="17"/>
        <v>17155885.610000003</v>
      </c>
      <c r="V35" s="1">
        <f t="shared" si="17"/>
        <v>18717494.39</v>
      </c>
      <c r="W35" s="1">
        <f t="shared" si="17"/>
        <v>19544150.48</v>
      </c>
      <c r="X35" s="1">
        <f t="shared" si="17"/>
        <v>21401920.900000002</v>
      </c>
      <c r="Y35" s="1">
        <f t="shared" si="17"/>
        <v>23091176.938</v>
      </c>
      <c r="Z35" s="1">
        <f t="shared" si="17"/>
        <v>24434038.220000006</v>
      </c>
      <c r="AA35" s="1">
        <f t="shared" si="17"/>
        <v>25501845.6045</v>
      </c>
      <c r="AB35" s="1">
        <f t="shared" si="17"/>
        <v>27604369.450000003</v>
      </c>
      <c r="AC35" s="1">
        <f t="shared" si="17"/>
        <v>29355203.310000002</v>
      </c>
      <c r="AD35" s="1">
        <f t="shared" si="17"/>
        <v>21761086.11</v>
      </c>
      <c r="AE35" s="1">
        <f t="shared" si="17"/>
        <v>29536394.480000004</v>
      </c>
      <c r="AF35" s="1">
        <f t="shared" si="17"/>
        <v>40089597.699999996</v>
      </c>
      <c r="AG35" s="1">
        <f>SUM(AG23:AG34)</f>
        <v>42636473.13</v>
      </c>
      <c r="AH35" s="1">
        <f>SUM(AH23:AH34)</f>
        <v>22153193.509999998</v>
      </c>
    </row>
    <row r="45" spans="36:38" ht="12.75">
      <c r="AJ45" s="67">
        <f>SUM(AG6:AG11)</f>
        <v>20783632.99</v>
      </c>
      <c r="AK45" s="67">
        <f>SUM(AH6:AH17)</f>
        <v>22153193.509999998</v>
      </c>
      <c r="AL45" s="68">
        <f>(AK45/AJ45)-1</f>
        <v>0.06589610780073718</v>
      </c>
    </row>
  </sheetData>
  <sheetProtection/>
  <printOptions/>
  <pageMargins left="0.25" right="0.25" top="0.5" bottom="0.5" header="0.5" footer="0.5"/>
  <pageSetup fitToHeight="1" fitToWidth="1" horizontalDpi="300" verticalDpi="3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89"/>
  <sheetViews>
    <sheetView tabSelected="1" zoomScalePageLayoutView="0" workbookViewId="0" topLeftCell="A1">
      <pane xSplit="1" topLeftCell="AG1" activePane="topRight" state="frozen"/>
      <selection pane="topLeft" activeCell="A1" sqref="A1"/>
      <selection pane="topRight" activeCell="AJ15" sqref="AJ15"/>
    </sheetView>
  </sheetViews>
  <sheetFormatPr defaultColWidth="9.140625" defaultRowHeight="12.75"/>
  <cols>
    <col min="1" max="1" width="76.28125" style="0" customWidth="1"/>
    <col min="2" max="9" width="10.7109375" style="0" bestFit="1" customWidth="1"/>
    <col min="10" max="14" width="11.00390625" style="0" customWidth="1"/>
    <col min="15" max="16" width="10.7109375" style="0" bestFit="1" customWidth="1"/>
    <col min="17" max="17" width="13.28125" style="0" customWidth="1"/>
    <col min="18" max="18" width="14.421875" style="0" customWidth="1"/>
    <col min="19" max="19" width="16.7109375" style="0" customWidth="1"/>
    <col min="20" max="20" width="16.00390625" style="0" customWidth="1"/>
    <col min="21" max="21" width="17.7109375" style="0" customWidth="1"/>
    <col min="22" max="22" width="21.00390625" style="0" customWidth="1"/>
    <col min="23" max="23" width="26.00390625" style="0" customWidth="1"/>
    <col min="24" max="24" width="22.421875" style="0" customWidth="1"/>
    <col min="25" max="25" width="24.7109375" style="0" customWidth="1"/>
    <col min="26" max="26" width="24.8515625" style="0" customWidth="1"/>
    <col min="27" max="27" width="27.28125" style="0" customWidth="1"/>
    <col min="28" max="28" width="31.421875" style="0" customWidth="1"/>
    <col min="29" max="29" width="23.7109375" style="0" customWidth="1"/>
    <col min="30" max="30" width="27.421875" style="0" customWidth="1"/>
    <col min="31" max="31" width="28.7109375" style="0" customWidth="1"/>
    <col min="32" max="32" width="30.7109375" style="0" customWidth="1"/>
    <col min="33" max="33" width="21.8515625" style="0" customWidth="1"/>
    <col min="34" max="34" width="25.421875" style="0" customWidth="1"/>
    <col min="35" max="35" width="28.00390625" style="0" customWidth="1"/>
    <col min="36" max="36" width="29.00390625" style="0" customWidth="1"/>
  </cols>
  <sheetData>
    <row r="1" spans="3:30" ht="12.75">
      <c r="C1" s="112" t="str">
        <f>RIGHT(C4,4)</f>
        <v>1991</v>
      </c>
      <c r="D1" s="112" t="str">
        <f aca="true" t="shared" si="0" ref="D1:AD1">RIGHT(D4,4)</f>
        <v>1992</v>
      </c>
      <c r="E1" s="112" t="str">
        <f t="shared" si="0"/>
        <v>1993</v>
      </c>
      <c r="F1" s="112" t="str">
        <f t="shared" si="0"/>
        <v>1994</v>
      </c>
      <c r="G1" s="112" t="str">
        <f t="shared" si="0"/>
        <v>1995</v>
      </c>
      <c r="H1" s="112" t="str">
        <f t="shared" si="0"/>
        <v>1996</v>
      </c>
      <c r="I1" s="112" t="str">
        <f t="shared" si="0"/>
        <v>1997</v>
      </c>
      <c r="J1" s="112" t="str">
        <f t="shared" si="0"/>
        <v>1998</v>
      </c>
      <c r="K1" s="112" t="str">
        <f t="shared" si="0"/>
        <v>1999</v>
      </c>
      <c r="L1" s="112" t="str">
        <f t="shared" si="0"/>
        <v>2000</v>
      </c>
      <c r="M1" s="112" t="str">
        <f t="shared" si="0"/>
        <v>2001</v>
      </c>
      <c r="N1" s="112" t="str">
        <f t="shared" si="0"/>
        <v>2002</v>
      </c>
      <c r="O1" s="112" t="str">
        <f t="shared" si="0"/>
        <v>2003</v>
      </c>
      <c r="P1" s="112" t="str">
        <f t="shared" si="0"/>
        <v>2004</v>
      </c>
      <c r="Q1" s="112" t="str">
        <f t="shared" si="0"/>
        <v>2005</v>
      </c>
      <c r="R1" s="112" t="str">
        <f t="shared" si="0"/>
        <v>2006</v>
      </c>
      <c r="S1" s="112" t="str">
        <f t="shared" si="0"/>
        <v>2007</v>
      </c>
      <c r="T1" s="112" t="str">
        <f t="shared" si="0"/>
        <v>2008</v>
      </c>
      <c r="U1" s="112" t="str">
        <f t="shared" si="0"/>
        <v>2009</v>
      </c>
      <c r="V1" s="112" t="str">
        <f t="shared" si="0"/>
        <v>2010</v>
      </c>
      <c r="W1" s="112" t="str">
        <f t="shared" si="0"/>
        <v>2011</v>
      </c>
      <c r="X1" s="112" t="str">
        <f t="shared" si="0"/>
        <v>2012</v>
      </c>
      <c r="Y1" s="112" t="str">
        <f t="shared" si="0"/>
        <v>2013</v>
      </c>
      <c r="Z1" s="112" t="str">
        <f t="shared" si="0"/>
        <v>2014</v>
      </c>
      <c r="AA1" s="112" t="str">
        <f t="shared" si="0"/>
        <v>2015</v>
      </c>
      <c r="AB1" s="112" t="str">
        <f t="shared" si="0"/>
        <v>2016</v>
      </c>
      <c r="AC1" s="112" t="str">
        <f t="shared" si="0"/>
        <v>2017</v>
      </c>
      <c r="AD1" s="112" t="str">
        <f t="shared" si="0"/>
        <v>2018</v>
      </c>
    </row>
    <row r="2" ht="4.5" customHeight="1"/>
    <row r="3" spans="1:23" ht="22.5" customHeight="1" thickBot="1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36" ht="15.75" customHeight="1">
      <c r="A4" s="92"/>
      <c r="B4" s="93"/>
      <c r="C4" s="94" t="s">
        <v>58</v>
      </c>
      <c r="D4" s="94" t="s">
        <v>59</v>
      </c>
      <c r="E4" s="94" t="s">
        <v>60</v>
      </c>
      <c r="F4" s="94" t="s">
        <v>52</v>
      </c>
      <c r="G4" s="94" t="s">
        <v>53</v>
      </c>
      <c r="H4" s="94" t="s">
        <v>54</v>
      </c>
      <c r="I4" s="94" t="s">
        <v>55</v>
      </c>
      <c r="J4" s="94" t="s">
        <v>56</v>
      </c>
      <c r="K4" s="94" t="s">
        <v>57</v>
      </c>
      <c r="L4" s="94" t="s">
        <v>45</v>
      </c>
      <c r="M4" s="95" t="s">
        <v>42</v>
      </c>
      <c r="N4" s="95" t="s">
        <v>41</v>
      </c>
      <c r="O4" s="95" t="s">
        <v>62</v>
      </c>
      <c r="P4" s="95" t="s">
        <v>65</v>
      </c>
      <c r="Q4" s="95" t="s">
        <v>67</v>
      </c>
      <c r="R4" s="95" t="s">
        <v>69</v>
      </c>
      <c r="S4" s="95" t="s">
        <v>71</v>
      </c>
      <c r="T4" s="95" t="s">
        <v>72</v>
      </c>
      <c r="U4" s="95" t="s">
        <v>75</v>
      </c>
      <c r="V4" s="95" t="s">
        <v>77</v>
      </c>
      <c r="W4" s="95" t="s">
        <v>78</v>
      </c>
      <c r="X4" s="96" t="s">
        <v>81</v>
      </c>
      <c r="Y4" s="96" t="s">
        <v>84</v>
      </c>
      <c r="Z4" s="96" t="s">
        <v>86</v>
      </c>
      <c r="AA4" s="96" t="s">
        <v>89</v>
      </c>
      <c r="AB4" s="96" t="s">
        <v>91</v>
      </c>
      <c r="AC4" s="96" t="s">
        <v>93</v>
      </c>
      <c r="AD4" s="96" t="s">
        <v>94</v>
      </c>
      <c r="AE4" s="96" t="s">
        <v>97</v>
      </c>
      <c r="AF4" s="96" t="s">
        <v>99</v>
      </c>
      <c r="AG4" s="96" t="s">
        <v>101</v>
      </c>
      <c r="AH4" s="96" t="s">
        <v>103</v>
      </c>
      <c r="AI4" s="96" t="s">
        <v>105</v>
      </c>
      <c r="AJ4" s="96" t="s">
        <v>106</v>
      </c>
    </row>
    <row r="5" spans="1:36" ht="15.75" customHeight="1" thickBot="1">
      <c r="A5" s="97"/>
      <c r="B5" s="98"/>
      <c r="C5" s="99" t="s">
        <v>31</v>
      </c>
      <c r="D5" s="99" t="s">
        <v>31</v>
      </c>
      <c r="E5" s="99" t="s">
        <v>31</v>
      </c>
      <c r="F5" s="99" t="s">
        <v>31</v>
      </c>
      <c r="G5" s="99" t="s">
        <v>31</v>
      </c>
      <c r="H5" s="99" t="s">
        <v>31</v>
      </c>
      <c r="I5" s="99" t="s">
        <v>31</v>
      </c>
      <c r="J5" s="99" t="s">
        <v>31</v>
      </c>
      <c r="K5" s="99" t="s">
        <v>31</v>
      </c>
      <c r="L5" s="99" t="s">
        <v>31</v>
      </c>
      <c r="M5" s="100" t="s">
        <v>31</v>
      </c>
      <c r="N5" s="100" t="s">
        <v>31</v>
      </c>
      <c r="O5" s="100" t="s">
        <v>31</v>
      </c>
      <c r="P5" s="100" t="s">
        <v>31</v>
      </c>
      <c r="Q5" s="100" t="s">
        <v>31</v>
      </c>
      <c r="R5" s="100" t="s">
        <v>31</v>
      </c>
      <c r="S5" s="100" t="s">
        <v>31</v>
      </c>
      <c r="T5" s="100" t="s">
        <v>31</v>
      </c>
      <c r="U5" s="100" t="s">
        <v>31</v>
      </c>
      <c r="V5" s="100" t="s">
        <v>31</v>
      </c>
      <c r="W5" s="100" t="s">
        <v>80</v>
      </c>
      <c r="X5" s="101" t="s">
        <v>80</v>
      </c>
      <c r="Y5" s="101" t="s">
        <v>80</v>
      </c>
      <c r="Z5" s="101" t="s">
        <v>80</v>
      </c>
      <c r="AA5" s="101" t="s">
        <v>80</v>
      </c>
      <c r="AB5" s="101" t="s">
        <v>80</v>
      </c>
      <c r="AC5" s="101" t="s">
        <v>80</v>
      </c>
      <c r="AD5" s="101" t="s">
        <v>80</v>
      </c>
      <c r="AE5" s="101" t="s">
        <v>80</v>
      </c>
      <c r="AF5" s="101" t="s">
        <v>80</v>
      </c>
      <c r="AG5" s="101" t="s">
        <v>80</v>
      </c>
      <c r="AH5" s="101" t="s">
        <v>80</v>
      </c>
      <c r="AI5" s="101" t="s">
        <v>80</v>
      </c>
      <c r="AJ5" s="101" t="s">
        <v>80</v>
      </c>
    </row>
    <row r="6" spans="1:36" ht="15.75" customHeight="1">
      <c r="A6" t="s">
        <v>47</v>
      </c>
      <c r="C6" s="18">
        <v>16174179.04</v>
      </c>
      <c r="D6" s="18">
        <v>16961892.400000002</v>
      </c>
      <c r="E6" s="18">
        <v>19996619.880000003</v>
      </c>
      <c r="F6" s="18">
        <v>16452440.76</v>
      </c>
      <c r="G6" s="18">
        <v>18367108.75</v>
      </c>
      <c r="H6" s="18">
        <v>19824567.95</v>
      </c>
      <c r="I6" s="18">
        <v>22280159.580000002</v>
      </c>
      <c r="J6" s="18">
        <v>23398390.82</v>
      </c>
      <c r="K6" s="18">
        <v>26459459.630000003</v>
      </c>
      <c r="L6" s="18">
        <v>29187730.37</v>
      </c>
      <c r="M6" s="77">
        <v>30999229</v>
      </c>
      <c r="N6" s="77">
        <v>25650342.35</v>
      </c>
      <c r="O6" s="77">
        <v>27761842.25</v>
      </c>
      <c r="P6" s="77">
        <v>32424603</v>
      </c>
      <c r="Q6" s="77">
        <v>37575390.230000004</v>
      </c>
      <c r="R6" s="102">
        <v>41468701.60999999</v>
      </c>
      <c r="S6" s="77">
        <v>44681327</v>
      </c>
      <c r="T6" s="102">
        <v>46965591.85</v>
      </c>
      <c r="U6" s="102">
        <v>40702497.64</v>
      </c>
      <c r="V6" s="102">
        <v>44788450.75</v>
      </c>
      <c r="W6" s="102">
        <f>+CDT!X18</f>
        <v>51646055.83999999</v>
      </c>
      <c r="X6" s="102">
        <f>+CDT!Y18</f>
        <v>58159031.550000004</v>
      </c>
      <c r="Y6" s="102">
        <f>+CDT!Z18</f>
        <v>63919045.89</v>
      </c>
      <c r="Z6" s="102">
        <f>+CDT!AA18</f>
        <v>69191842.69999999</v>
      </c>
      <c r="AA6" s="102">
        <f>+CDT!AB18</f>
        <v>75512711.61</v>
      </c>
      <c r="AB6" s="102">
        <f>+CDT!AC18</f>
        <v>78624663.03999999</v>
      </c>
      <c r="AC6" s="102">
        <f>+CDT!AD18</f>
        <v>78188284.64000002</v>
      </c>
      <c r="AD6" s="102">
        <f>+CDT!AE18</f>
        <v>88513591.45</v>
      </c>
      <c r="AE6" s="102">
        <f>+CDT!AF18</f>
        <v>90970530.71000001</v>
      </c>
      <c r="AF6" s="102">
        <f>+CDT!AG18</f>
        <v>61984294.9</v>
      </c>
      <c r="AG6" s="102">
        <f>+CDT!AH18</f>
        <v>80097427.99</v>
      </c>
      <c r="AH6" s="102">
        <f>+CDT!AI18</f>
        <v>124033307.14000002</v>
      </c>
      <c r="AI6" s="102">
        <f>+CDT!AJ18</f>
        <v>126616301.24</v>
      </c>
      <c r="AJ6" s="102">
        <f>+CDT!AK18</f>
        <v>65597119.19</v>
      </c>
    </row>
    <row r="7" spans="1:36" ht="15.75" customHeight="1">
      <c r="A7" t="s">
        <v>48</v>
      </c>
      <c r="C7" s="18">
        <v>7813470.1899999995</v>
      </c>
      <c r="D7" s="18">
        <v>8060904.89</v>
      </c>
      <c r="E7" s="18">
        <v>9541728.98</v>
      </c>
      <c r="F7" s="18">
        <v>7770577.939999999</v>
      </c>
      <c r="G7" s="18">
        <v>8473713.489999998</v>
      </c>
      <c r="H7" s="18">
        <v>8950554.53</v>
      </c>
      <c r="I7" s="18">
        <v>9956889.029999997</v>
      </c>
      <c r="J7" s="18">
        <v>10348629.09</v>
      </c>
      <c r="K7" s="18">
        <v>10878833.26</v>
      </c>
      <c r="L7" s="18">
        <v>11679472.07</v>
      </c>
      <c r="M7" s="77">
        <v>12158910</v>
      </c>
      <c r="N7" s="77">
        <v>10199561.99</v>
      </c>
      <c r="O7" s="77">
        <v>10610780.850000001</v>
      </c>
      <c r="P7" s="77">
        <v>11989197</v>
      </c>
      <c r="Q7" s="77">
        <v>14099868.35</v>
      </c>
      <c r="R7" s="102">
        <v>16083941.870000001</v>
      </c>
      <c r="S7" s="77">
        <v>17370417</v>
      </c>
      <c r="T7" s="102">
        <v>17723486.24</v>
      </c>
      <c r="U7" s="102">
        <v>14337578.94</v>
      </c>
      <c r="V7" s="102">
        <v>15377020.079999998</v>
      </c>
      <c r="W7" s="102">
        <f>TDT!X18</f>
        <v>18017525.419999998</v>
      </c>
      <c r="X7" s="102">
        <f>TDT!Y18</f>
        <v>19393398.560000002</v>
      </c>
      <c r="Y7" s="102">
        <f>TDT!Z18</f>
        <v>21323764.83</v>
      </c>
      <c r="Z7" s="102">
        <f>TDT!AA18</f>
        <v>22958700.38</v>
      </c>
      <c r="AA7" s="102">
        <f>TDT!AB18</f>
        <v>24918694.35</v>
      </c>
      <c r="AB7" s="102">
        <f>TDT!AC18</f>
        <v>25467201.72</v>
      </c>
      <c r="AC7" s="102">
        <f>TDT!AD18</f>
        <v>25385666.39</v>
      </c>
      <c r="AD7" s="102">
        <f>TDT!AE18</f>
        <v>29993857.849999998</v>
      </c>
      <c r="AE7" s="102">
        <f>TDT!AF18</f>
        <v>31223480.198666666</v>
      </c>
      <c r="AF7" s="102">
        <f>TDT!AG18</f>
        <v>22170485.9</v>
      </c>
      <c r="AG7" s="102">
        <f>TDT!AH18</f>
        <v>27457469.15</v>
      </c>
      <c r="AH7" s="102">
        <f>TDT!AI18</f>
        <v>43636103.519999996</v>
      </c>
      <c r="AI7" s="102">
        <f>TDT!AJ18</f>
        <v>46303567.24</v>
      </c>
      <c r="AJ7" s="102">
        <f>TDT!AK18</f>
        <v>25030292.42</v>
      </c>
    </row>
    <row r="8" spans="1:36" ht="15.75" customHeight="1">
      <c r="A8" t="s">
        <v>49</v>
      </c>
      <c r="C8" s="19">
        <v>2806336.14</v>
      </c>
      <c r="D8" s="19">
        <v>4030452.43</v>
      </c>
      <c r="E8" s="19">
        <v>4770864.49</v>
      </c>
      <c r="F8" s="19">
        <v>3885288.97</v>
      </c>
      <c r="G8" s="19">
        <v>4236856.75</v>
      </c>
      <c r="H8" s="19">
        <v>4475547.26</v>
      </c>
      <c r="I8" s="19">
        <v>4978444.47</v>
      </c>
      <c r="J8" s="19">
        <v>5174314.03</v>
      </c>
      <c r="K8" s="19">
        <v>5439416.600000001</v>
      </c>
      <c r="L8" s="19">
        <v>5839734.53</v>
      </c>
      <c r="M8" s="103">
        <v>6079458</v>
      </c>
      <c r="N8" s="103">
        <v>5099780.98</v>
      </c>
      <c r="O8" s="103">
        <v>5305388.9</v>
      </c>
      <c r="P8" s="103">
        <v>5994600</v>
      </c>
      <c r="Q8" s="103">
        <v>7049935.87</v>
      </c>
      <c r="R8" s="104">
        <v>8041986.970000001</v>
      </c>
      <c r="S8" s="103">
        <v>8685209</v>
      </c>
      <c r="T8" s="103">
        <v>8861743.12</v>
      </c>
      <c r="U8" s="103">
        <v>7168790</v>
      </c>
      <c r="V8" s="103">
        <v>7688510.34</v>
      </c>
      <c r="W8" s="103">
        <f>Sports!X17</f>
        <v>9008762.889999999</v>
      </c>
      <c r="X8" s="103">
        <f>Sports!Y17</f>
        <v>9696699.799999999</v>
      </c>
      <c r="Y8" s="103">
        <f>Sports!Z17</f>
        <v>10661780.91</v>
      </c>
      <c r="Z8" s="103">
        <f>Sports!AA17</f>
        <v>11479349.620000001</v>
      </c>
      <c r="AA8" s="103">
        <f>Sports!AB17</f>
        <v>12459347.069999998</v>
      </c>
      <c r="AB8" s="103">
        <f>Sports!AC17</f>
        <v>12733600.51</v>
      </c>
      <c r="AC8" s="103">
        <f>Sports!AD17</f>
        <v>12692833.350000001</v>
      </c>
      <c r="AD8" s="103">
        <f>Sports!AE17</f>
        <v>14996929.58</v>
      </c>
      <c r="AE8" s="103">
        <f>Sports!AF17</f>
        <v>15611739.776666665</v>
      </c>
      <c r="AF8" s="103">
        <f>Sports!AG17</f>
        <v>11085242.93</v>
      </c>
      <c r="AG8" s="103">
        <f>Sports!AH17</f>
        <v>13728733.530000001</v>
      </c>
      <c r="AH8" s="103">
        <f>Sports!AI17</f>
        <v>21818052.11</v>
      </c>
      <c r="AI8" s="103">
        <f>Sports!AJ17</f>
        <v>23151784.69</v>
      </c>
      <c r="AJ8" s="103">
        <f>Sports!AK17</f>
        <v>12515146.150000002</v>
      </c>
    </row>
    <row r="9" spans="1:36" ht="15.75" customHeight="1">
      <c r="A9" s="2" t="s">
        <v>85</v>
      </c>
      <c r="C9" s="18">
        <f>SUM(C6:C8)</f>
        <v>26793985.369999997</v>
      </c>
      <c r="D9" s="18">
        <f>SUM(D6:D8)</f>
        <v>29053249.720000003</v>
      </c>
      <c r="E9" s="18">
        <f>SUM(E6:E8)</f>
        <v>34309213.35</v>
      </c>
      <c r="F9" s="18">
        <f>SUM(F6:F8)</f>
        <v>28108307.669999998</v>
      </c>
      <c r="G9" s="18">
        <f aca="true" t="shared" si="1" ref="G9:V9">SUM(G6:G8)</f>
        <v>31077678.99</v>
      </c>
      <c r="H9" s="18">
        <f t="shared" si="1"/>
        <v>33250669.739999995</v>
      </c>
      <c r="I9" s="18">
        <f t="shared" si="1"/>
        <v>37215493.08</v>
      </c>
      <c r="J9" s="18">
        <f t="shared" si="1"/>
        <v>38921333.94</v>
      </c>
      <c r="K9" s="18">
        <f t="shared" si="1"/>
        <v>42777709.49</v>
      </c>
      <c r="L9" s="18">
        <f t="shared" si="1"/>
        <v>46706936.97</v>
      </c>
      <c r="M9" s="77">
        <f t="shared" si="1"/>
        <v>49237597</v>
      </c>
      <c r="N9" s="77">
        <f t="shared" si="1"/>
        <v>40949685.32000001</v>
      </c>
      <c r="O9" s="77">
        <f t="shared" si="1"/>
        <v>43678012</v>
      </c>
      <c r="P9" s="77">
        <f t="shared" si="1"/>
        <v>50408400</v>
      </c>
      <c r="Q9" s="77">
        <f t="shared" si="1"/>
        <v>58725194.45</v>
      </c>
      <c r="R9" s="77">
        <f t="shared" si="1"/>
        <v>65594630.44999999</v>
      </c>
      <c r="S9" s="77">
        <f t="shared" si="1"/>
        <v>70736953</v>
      </c>
      <c r="T9" s="77">
        <f t="shared" si="1"/>
        <v>73550821.21000001</v>
      </c>
      <c r="U9" s="77">
        <f t="shared" si="1"/>
        <v>62208866.58</v>
      </c>
      <c r="V9" s="77">
        <f t="shared" si="1"/>
        <v>67853981.17</v>
      </c>
      <c r="W9" s="77">
        <f aca="true" t="shared" si="2" ref="W9:AD9">SUM(W6:W8)</f>
        <v>78672344.14999999</v>
      </c>
      <c r="X9" s="77">
        <f t="shared" si="2"/>
        <v>87249129.91000001</v>
      </c>
      <c r="Y9" s="77">
        <f t="shared" si="2"/>
        <v>95904591.63</v>
      </c>
      <c r="Z9" s="77">
        <f t="shared" si="2"/>
        <v>103629892.69999999</v>
      </c>
      <c r="AA9" s="77">
        <f t="shared" si="2"/>
        <v>112890753.03</v>
      </c>
      <c r="AB9" s="77">
        <f t="shared" si="2"/>
        <v>116825465.27</v>
      </c>
      <c r="AC9" s="77">
        <f t="shared" si="2"/>
        <v>116266784.38000003</v>
      </c>
      <c r="AD9" s="77">
        <f t="shared" si="2"/>
        <v>133504378.88</v>
      </c>
      <c r="AE9" s="77">
        <f aca="true" t="shared" si="3" ref="AE9:AJ9">SUM(AE6:AE8)</f>
        <v>137805750.68533334</v>
      </c>
      <c r="AF9" s="77">
        <f t="shared" si="3"/>
        <v>95240023.72999999</v>
      </c>
      <c r="AG9" s="77">
        <f t="shared" si="3"/>
        <v>121283630.66999999</v>
      </c>
      <c r="AH9" s="77">
        <f t="shared" si="3"/>
        <v>189487462.77000004</v>
      </c>
      <c r="AI9" s="77">
        <f t="shared" si="3"/>
        <v>196071653.17</v>
      </c>
      <c r="AJ9" s="77">
        <f t="shared" si="3"/>
        <v>103142557.76</v>
      </c>
    </row>
    <row r="10" spans="6:24" ht="15.75" customHeight="1">
      <c r="F10" s="18"/>
      <c r="G10" s="18"/>
      <c r="H10" s="18"/>
      <c r="I10" s="18"/>
      <c r="J10" s="18"/>
      <c r="K10" s="18"/>
      <c r="L10" s="18"/>
      <c r="M10" s="77"/>
      <c r="N10" s="77"/>
      <c r="O10" s="77"/>
      <c r="P10" s="77"/>
      <c r="Q10" s="77"/>
      <c r="R10" s="105"/>
      <c r="S10" s="105"/>
      <c r="T10" s="105"/>
      <c r="U10" s="105"/>
      <c r="V10" s="105"/>
      <c r="W10" s="105"/>
      <c r="X10" s="105"/>
    </row>
    <row r="11" spans="1:36" ht="15.75" customHeight="1">
      <c r="A11" t="s">
        <v>50</v>
      </c>
      <c r="C11" s="18">
        <v>3315754.18</v>
      </c>
      <c r="D11" s="18">
        <v>3241989.14</v>
      </c>
      <c r="E11" s="18">
        <v>3279854.78</v>
      </c>
      <c r="F11" s="18">
        <v>3238287.18</v>
      </c>
      <c r="G11" s="18">
        <v>3354668.78</v>
      </c>
      <c r="H11" s="18">
        <v>3577377.97</v>
      </c>
      <c r="I11" s="18">
        <v>3784943.86</v>
      </c>
      <c r="J11" s="18">
        <v>3763661.2</v>
      </c>
      <c r="K11" s="18">
        <v>3755867.98</v>
      </c>
      <c r="L11" s="18">
        <v>4061576.5</v>
      </c>
      <c r="M11" s="77">
        <v>4246649</v>
      </c>
      <c r="N11" s="77">
        <v>4004402.77</v>
      </c>
      <c r="O11" s="77">
        <v>4266916.56</v>
      </c>
      <c r="P11" s="77">
        <v>4949761</v>
      </c>
      <c r="Q11" s="77">
        <v>5165594.19</v>
      </c>
      <c r="R11" s="102">
        <v>5371083.55</v>
      </c>
      <c r="S11" s="77">
        <v>5635480</v>
      </c>
      <c r="T11" s="102">
        <v>5663319.09</v>
      </c>
      <c r="U11" s="102">
        <v>4614892</v>
      </c>
      <c r="V11" s="102">
        <v>4894649.65</v>
      </c>
      <c r="W11" s="102">
        <f>SUM('TDT Surtax'!X18)</f>
        <v>5599019.32</v>
      </c>
      <c r="X11" s="102">
        <f>SUM('TDT Surtax'!Y18)</f>
        <v>6331765.32</v>
      </c>
      <c r="Y11" s="102">
        <f>SUM('TDT Surtax'!Z18)</f>
        <v>6679852.46</v>
      </c>
      <c r="Z11" s="102">
        <f>SUM('TDT Surtax'!AA18)</f>
        <v>6996837.34</v>
      </c>
      <c r="AA11" s="102">
        <f>SUM('TDT Surtax'!AB18)</f>
        <v>7580191.5200000005</v>
      </c>
      <c r="AB11" s="102">
        <f>SUM('TDT Surtax'!AC18)</f>
        <v>7907546.100000001</v>
      </c>
      <c r="AC11" s="102">
        <f>SUM('TDT Surtax'!AD18)</f>
        <v>7834465.77</v>
      </c>
      <c r="AD11" s="102">
        <f>SUM('TDT Surtax'!AE18)</f>
        <v>8038027.13</v>
      </c>
      <c r="AE11" s="102">
        <f>SUM('TDT Surtax'!AF18)</f>
        <v>8442887.83</v>
      </c>
      <c r="AF11" s="102">
        <f>SUM('TDT Surtax'!AG18)</f>
        <v>5529194.94</v>
      </c>
      <c r="AG11" s="102">
        <f>SUM('TDT Surtax'!AH18)</f>
        <v>5124141.049</v>
      </c>
      <c r="AH11" s="102">
        <f>SUM('TDT Surtax'!AI18)</f>
        <v>9387009.2</v>
      </c>
      <c r="AI11" s="102">
        <f>SUM('TDT Surtax'!AJ18)</f>
        <v>10993961.11</v>
      </c>
      <c r="AJ11" s="102">
        <f>SUM('TDT Surtax'!AK18)</f>
        <v>5976047.4799999995</v>
      </c>
    </row>
    <row r="12" spans="1:36" ht="15.75" customHeight="1">
      <c r="A12" t="s">
        <v>51</v>
      </c>
      <c r="C12" s="19">
        <v>0</v>
      </c>
      <c r="D12" s="19">
        <v>0</v>
      </c>
      <c r="E12" s="19">
        <v>0</v>
      </c>
      <c r="F12" s="19">
        <v>6301958.93</v>
      </c>
      <c r="G12" s="19">
        <v>7155208.629999999</v>
      </c>
      <c r="H12" s="19">
        <v>7268550.740000001</v>
      </c>
      <c r="I12" s="19">
        <v>7460786.779999999</v>
      </c>
      <c r="J12" s="19">
        <v>7618615.9</v>
      </c>
      <c r="K12" s="19">
        <v>8129288.840000001</v>
      </c>
      <c r="L12" s="19">
        <v>8651486.9</v>
      </c>
      <c r="M12" s="103">
        <v>9199433</v>
      </c>
      <c r="N12" s="103">
        <v>9555129.67</v>
      </c>
      <c r="O12" s="103">
        <v>10007809.61</v>
      </c>
      <c r="P12" s="103">
        <v>11989197</v>
      </c>
      <c r="Q12" s="103">
        <v>12000408.6</v>
      </c>
      <c r="R12" s="104">
        <v>13255759.650000002</v>
      </c>
      <c r="S12" s="104">
        <v>14046979</v>
      </c>
      <c r="T12" s="104">
        <v>14419494.53</v>
      </c>
      <c r="U12" s="104">
        <v>14511092.13</v>
      </c>
      <c r="V12" s="104">
        <v>15314342.21</v>
      </c>
      <c r="W12" s="104">
        <f>Homeless!U18</f>
        <v>17155885.610000003</v>
      </c>
      <c r="X12" s="104">
        <f>Homeless!V18</f>
        <v>18717494.39</v>
      </c>
      <c r="Y12" s="104">
        <f>Homeless!W18</f>
        <v>19544150.48</v>
      </c>
      <c r="Z12" s="104">
        <f>Homeless!X18</f>
        <v>21401920.900000002</v>
      </c>
      <c r="AA12" s="104">
        <f>Homeless!Y18</f>
        <v>23091176.938</v>
      </c>
      <c r="AB12" s="104">
        <f>Homeless!Z18</f>
        <v>24434038.220000006</v>
      </c>
      <c r="AC12" s="104">
        <f>Homeless!AA18</f>
        <v>25501845.6045</v>
      </c>
      <c r="AD12" s="104">
        <f>Homeless!AB18</f>
        <v>27604369.450000003</v>
      </c>
      <c r="AE12" s="104">
        <f>Homeless!AC18</f>
        <v>29355203.310000002</v>
      </c>
      <c r="AF12" s="104">
        <f>Homeless!AD18</f>
        <v>21761086.11</v>
      </c>
      <c r="AG12" s="104">
        <f>Homeless!AE18</f>
        <v>29536394.480000004</v>
      </c>
      <c r="AH12" s="104">
        <f>Homeless!AF18</f>
        <v>40089597.699999996</v>
      </c>
      <c r="AI12" s="104">
        <f>Homeless!AG18</f>
        <v>42636473.13</v>
      </c>
      <c r="AJ12" s="104">
        <f>Homeless!AH18</f>
        <v>22153193.509999998</v>
      </c>
    </row>
    <row r="13" spans="1:36" ht="12.75">
      <c r="A13" s="2" t="s">
        <v>40</v>
      </c>
      <c r="C13" s="15">
        <f>SUM(C11:C12)</f>
        <v>3315754.18</v>
      </c>
      <c r="D13" s="15">
        <f>SUM(D11:D12)</f>
        <v>3241989.14</v>
      </c>
      <c r="E13" s="15">
        <f>SUM(E11:E12)</f>
        <v>3279854.78</v>
      </c>
      <c r="F13" s="15">
        <f>SUM(F11:F12)</f>
        <v>9540246.11</v>
      </c>
      <c r="G13" s="15">
        <f aca="true" t="shared" si="4" ref="G13:V13">SUM(G11:G12)</f>
        <v>10509877.409999998</v>
      </c>
      <c r="H13" s="15">
        <f t="shared" si="4"/>
        <v>10845928.71</v>
      </c>
      <c r="I13" s="15">
        <f t="shared" si="4"/>
        <v>11245730.639999999</v>
      </c>
      <c r="J13" s="15">
        <f t="shared" si="4"/>
        <v>11382277.100000001</v>
      </c>
      <c r="K13" s="15">
        <f t="shared" si="4"/>
        <v>11885156.82</v>
      </c>
      <c r="L13" s="15">
        <f t="shared" si="4"/>
        <v>12713063.4</v>
      </c>
      <c r="M13" s="106">
        <f t="shared" si="4"/>
        <v>13446082</v>
      </c>
      <c r="N13" s="106">
        <f t="shared" si="4"/>
        <v>13559532.44</v>
      </c>
      <c r="O13" s="106">
        <f t="shared" si="4"/>
        <v>14274726.169999998</v>
      </c>
      <c r="P13" s="106">
        <f t="shared" si="4"/>
        <v>16938958</v>
      </c>
      <c r="Q13" s="106">
        <f t="shared" si="4"/>
        <v>17166002.79</v>
      </c>
      <c r="R13" s="106">
        <f t="shared" si="4"/>
        <v>18626843.200000003</v>
      </c>
      <c r="S13" s="106">
        <f t="shared" si="4"/>
        <v>19682459</v>
      </c>
      <c r="T13" s="106">
        <f t="shared" si="4"/>
        <v>20082813.619999997</v>
      </c>
      <c r="U13" s="106">
        <f t="shared" si="4"/>
        <v>19125984.130000003</v>
      </c>
      <c r="V13" s="106">
        <f t="shared" si="4"/>
        <v>20208991.86</v>
      </c>
      <c r="W13" s="106">
        <f aca="true" t="shared" si="5" ref="W13:AC13">SUM(W11:W12)</f>
        <v>22754904.930000003</v>
      </c>
      <c r="X13" s="106">
        <f t="shared" si="5"/>
        <v>25049259.71</v>
      </c>
      <c r="Y13" s="106">
        <f t="shared" si="5"/>
        <v>26224002.94</v>
      </c>
      <c r="Z13" s="106">
        <f t="shared" si="5"/>
        <v>28398758.240000002</v>
      </c>
      <c r="AA13" s="106">
        <f t="shared" si="5"/>
        <v>30671368.458</v>
      </c>
      <c r="AB13" s="106">
        <f t="shared" si="5"/>
        <v>32341584.320000008</v>
      </c>
      <c r="AC13" s="106">
        <f t="shared" si="5"/>
        <v>33336311.3745</v>
      </c>
      <c r="AD13" s="106">
        <f aca="true" t="shared" si="6" ref="AD13:AI13">SUM(AD11:AD12)</f>
        <v>35642396.580000006</v>
      </c>
      <c r="AE13" s="106">
        <f t="shared" si="6"/>
        <v>37798091.14</v>
      </c>
      <c r="AF13" s="106">
        <f t="shared" si="6"/>
        <v>27290281.05</v>
      </c>
      <c r="AG13" s="106">
        <f t="shared" si="6"/>
        <v>34660535.52900001</v>
      </c>
      <c r="AH13" s="106">
        <f t="shared" si="6"/>
        <v>49476606.89999999</v>
      </c>
      <c r="AI13" s="106">
        <f t="shared" si="6"/>
        <v>53630434.24</v>
      </c>
      <c r="AJ13" s="106">
        <f>SUM(AJ11:AJ12)</f>
        <v>28129240.99</v>
      </c>
    </row>
    <row r="14" spans="6:24" ht="12.75">
      <c r="F14" s="19"/>
      <c r="G14" s="19"/>
      <c r="H14" s="19"/>
      <c r="I14" s="19"/>
      <c r="J14" s="19"/>
      <c r="K14" s="19"/>
      <c r="L14" s="19"/>
      <c r="M14" s="103"/>
      <c r="N14" s="103"/>
      <c r="O14" s="103"/>
      <c r="P14" s="103"/>
      <c r="Q14" s="103"/>
      <c r="R14" s="105"/>
      <c r="S14" s="105"/>
      <c r="T14" s="105"/>
      <c r="U14" s="105"/>
      <c r="V14" s="105"/>
      <c r="W14" s="105"/>
      <c r="X14" s="105"/>
    </row>
    <row r="15" spans="1:36" ht="12.75">
      <c r="A15" s="2" t="s">
        <v>61</v>
      </c>
      <c r="C15" s="18">
        <f aca="true" t="shared" si="7" ref="C15:AF15">+C13+C9</f>
        <v>30109739.549999997</v>
      </c>
      <c r="D15" s="18">
        <f t="shared" si="7"/>
        <v>32295238.860000003</v>
      </c>
      <c r="E15" s="18">
        <f t="shared" si="7"/>
        <v>37589068.13</v>
      </c>
      <c r="F15" s="18">
        <f t="shared" si="7"/>
        <v>37648553.78</v>
      </c>
      <c r="G15" s="18">
        <f t="shared" si="7"/>
        <v>41587556.4</v>
      </c>
      <c r="H15" s="18">
        <f t="shared" si="7"/>
        <v>44096598.449999996</v>
      </c>
      <c r="I15" s="18">
        <f t="shared" si="7"/>
        <v>48461223.72</v>
      </c>
      <c r="J15" s="18">
        <f t="shared" si="7"/>
        <v>50303611.04</v>
      </c>
      <c r="K15" s="18">
        <f t="shared" si="7"/>
        <v>54662866.31</v>
      </c>
      <c r="L15" s="18">
        <f t="shared" si="7"/>
        <v>59420000.37</v>
      </c>
      <c r="M15" s="77">
        <f t="shared" si="7"/>
        <v>62683679</v>
      </c>
      <c r="N15" s="77">
        <f t="shared" si="7"/>
        <v>54509217.760000005</v>
      </c>
      <c r="O15" s="77">
        <f t="shared" si="7"/>
        <v>57952738.17</v>
      </c>
      <c r="P15" s="77">
        <f t="shared" si="7"/>
        <v>67347358</v>
      </c>
      <c r="Q15" s="77">
        <f t="shared" si="7"/>
        <v>75891197.24000001</v>
      </c>
      <c r="R15" s="77">
        <f t="shared" si="7"/>
        <v>84221473.64999999</v>
      </c>
      <c r="S15" s="77">
        <f t="shared" si="7"/>
        <v>90419412</v>
      </c>
      <c r="T15" s="77">
        <f t="shared" si="7"/>
        <v>93633634.83000001</v>
      </c>
      <c r="U15" s="77">
        <f t="shared" si="7"/>
        <v>81334850.71000001</v>
      </c>
      <c r="V15" s="77">
        <f t="shared" si="7"/>
        <v>88062973.03</v>
      </c>
      <c r="W15" s="77">
        <f t="shared" si="7"/>
        <v>101427249.08</v>
      </c>
      <c r="X15" s="77">
        <f t="shared" si="7"/>
        <v>112298389.62</v>
      </c>
      <c r="Y15" s="77">
        <f t="shared" si="7"/>
        <v>122128594.57</v>
      </c>
      <c r="Z15" s="77">
        <f t="shared" si="7"/>
        <v>132028650.94</v>
      </c>
      <c r="AA15" s="77">
        <f t="shared" si="7"/>
        <v>143562121.488</v>
      </c>
      <c r="AB15" s="77">
        <f t="shared" si="7"/>
        <v>149167049.59</v>
      </c>
      <c r="AC15" s="77">
        <f t="shared" si="7"/>
        <v>149603095.75450003</v>
      </c>
      <c r="AD15" s="77">
        <f t="shared" si="7"/>
        <v>169146775.46</v>
      </c>
      <c r="AE15" s="77">
        <f t="shared" si="7"/>
        <v>175603841.82533336</v>
      </c>
      <c r="AF15" s="77">
        <f t="shared" si="7"/>
        <v>122530304.77999999</v>
      </c>
      <c r="AG15" s="77">
        <f>+AG13+AG9</f>
        <v>155944166.199</v>
      </c>
      <c r="AH15" s="77">
        <f>+AH13+AH9</f>
        <v>238964069.67000002</v>
      </c>
      <c r="AI15" s="77">
        <f>+AI13+AI9</f>
        <v>249702087.41</v>
      </c>
      <c r="AJ15" s="77">
        <f>+AJ13+AJ9</f>
        <v>131271798.75</v>
      </c>
    </row>
    <row r="16" spans="3:33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G16" s="18"/>
    </row>
    <row r="17" spans="3:30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3:30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41" ht="12.7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</row>
    <row r="20" spans="1:41" ht="12.75">
      <c r="A20" s="147" t="s">
        <v>47</v>
      </c>
      <c r="B20" s="147"/>
      <c r="C20" s="148">
        <f>+C6</f>
        <v>16174179.04</v>
      </c>
      <c r="D20" s="148">
        <f aca="true" t="shared" si="8" ref="D20:AJ20">+D6</f>
        <v>16961892.400000002</v>
      </c>
      <c r="E20" s="148">
        <f t="shared" si="8"/>
        <v>19996619.880000003</v>
      </c>
      <c r="F20" s="148">
        <f t="shared" si="8"/>
        <v>16452440.76</v>
      </c>
      <c r="G20" s="148">
        <f t="shared" si="8"/>
        <v>18367108.75</v>
      </c>
      <c r="H20" s="148">
        <f t="shared" si="8"/>
        <v>19824567.95</v>
      </c>
      <c r="I20" s="148">
        <f t="shared" si="8"/>
        <v>22280159.580000002</v>
      </c>
      <c r="J20" s="148">
        <f t="shared" si="8"/>
        <v>23398390.82</v>
      </c>
      <c r="K20" s="148">
        <f t="shared" si="8"/>
        <v>26459459.630000003</v>
      </c>
      <c r="L20" s="148">
        <f t="shared" si="8"/>
        <v>29187730.37</v>
      </c>
      <c r="M20" s="148">
        <f t="shared" si="8"/>
        <v>30999229</v>
      </c>
      <c r="N20" s="148">
        <f t="shared" si="8"/>
        <v>25650342.35</v>
      </c>
      <c r="O20" s="148">
        <f t="shared" si="8"/>
        <v>27761842.25</v>
      </c>
      <c r="P20" s="148">
        <f t="shared" si="8"/>
        <v>32424603</v>
      </c>
      <c r="Q20" s="148">
        <f t="shared" si="8"/>
        <v>37575390.230000004</v>
      </c>
      <c r="R20" s="148">
        <f t="shared" si="8"/>
        <v>41468701.60999999</v>
      </c>
      <c r="S20" s="148">
        <f t="shared" si="8"/>
        <v>44681327</v>
      </c>
      <c r="T20" s="148">
        <f t="shared" si="8"/>
        <v>46965591.85</v>
      </c>
      <c r="U20" s="148">
        <f t="shared" si="8"/>
        <v>40702497.64</v>
      </c>
      <c r="V20" s="148">
        <f t="shared" si="8"/>
        <v>44788450.75</v>
      </c>
      <c r="W20" s="148">
        <f t="shared" si="8"/>
        <v>51646055.83999999</v>
      </c>
      <c r="X20" s="148">
        <f t="shared" si="8"/>
        <v>58159031.550000004</v>
      </c>
      <c r="Y20" s="148">
        <f t="shared" si="8"/>
        <v>63919045.89</v>
      </c>
      <c r="Z20" s="148">
        <f t="shared" si="8"/>
        <v>69191842.69999999</v>
      </c>
      <c r="AA20" s="148">
        <f t="shared" si="8"/>
        <v>75512711.61</v>
      </c>
      <c r="AB20" s="148">
        <f t="shared" si="8"/>
        <v>78624663.03999999</v>
      </c>
      <c r="AC20" s="148">
        <f t="shared" si="8"/>
        <v>78188284.64000002</v>
      </c>
      <c r="AD20" s="148">
        <f t="shared" si="8"/>
        <v>88513591.45</v>
      </c>
      <c r="AE20" s="148">
        <f t="shared" si="8"/>
        <v>90970530.71000001</v>
      </c>
      <c r="AF20" s="148">
        <f t="shared" si="8"/>
        <v>61984294.9</v>
      </c>
      <c r="AG20" s="148">
        <f t="shared" si="8"/>
        <v>80097427.99</v>
      </c>
      <c r="AH20" s="148">
        <f t="shared" si="8"/>
        <v>124033307.14000002</v>
      </c>
      <c r="AI20" s="148">
        <f t="shared" si="8"/>
        <v>126616301.24</v>
      </c>
      <c r="AJ20" s="148">
        <f t="shared" si="8"/>
        <v>65597119.19</v>
      </c>
      <c r="AK20" s="147"/>
      <c r="AL20" s="147"/>
      <c r="AM20" s="147"/>
      <c r="AN20" s="147"/>
      <c r="AO20" s="147"/>
    </row>
    <row r="21" spans="1:41" ht="12.75">
      <c r="A21" s="147" t="s">
        <v>48</v>
      </c>
      <c r="B21" s="147"/>
      <c r="C21" s="148">
        <f>+C7</f>
        <v>7813470.1899999995</v>
      </c>
      <c r="D21" s="148">
        <f aca="true" t="shared" si="9" ref="D21:AJ21">+D7</f>
        <v>8060904.89</v>
      </c>
      <c r="E21" s="148">
        <f t="shared" si="9"/>
        <v>9541728.98</v>
      </c>
      <c r="F21" s="148">
        <f t="shared" si="9"/>
        <v>7770577.939999999</v>
      </c>
      <c r="G21" s="148">
        <f t="shared" si="9"/>
        <v>8473713.489999998</v>
      </c>
      <c r="H21" s="148">
        <f t="shared" si="9"/>
        <v>8950554.53</v>
      </c>
      <c r="I21" s="148">
        <f t="shared" si="9"/>
        <v>9956889.029999997</v>
      </c>
      <c r="J21" s="148">
        <f t="shared" si="9"/>
        <v>10348629.09</v>
      </c>
      <c r="K21" s="148">
        <f t="shared" si="9"/>
        <v>10878833.26</v>
      </c>
      <c r="L21" s="148">
        <f t="shared" si="9"/>
        <v>11679472.07</v>
      </c>
      <c r="M21" s="148">
        <f t="shared" si="9"/>
        <v>12158910</v>
      </c>
      <c r="N21" s="148">
        <f t="shared" si="9"/>
        <v>10199561.99</v>
      </c>
      <c r="O21" s="148">
        <f t="shared" si="9"/>
        <v>10610780.850000001</v>
      </c>
      <c r="P21" s="148">
        <f t="shared" si="9"/>
        <v>11989197</v>
      </c>
      <c r="Q21" s="148">
        <f t="shared" si="9"/>
        <v>14099868.35</v>
      </c>
      <c r="R21" s="148">
        <f t="shared" si="9"/>
        <v>16083941.870000001</v>
      </c>
      <c r="S21" s="148">
        <f t="shared" si="9"/>
        <v>17370417</v>
      </c>
      <c r="T21" s="148">
        <f t="shared" si="9"/>
        <v>17723486.24</v>
      </c>
      <c r="U21" s="148">
        <f t="shared" si="9"/>
        <v>14337578.94</v>
      </c>
      <c r="V21" s="148">
        <f t="shared" si="9"/>
        <v>15377020.079999998</v>
      </c>
      <c r="W21" s="148">
        <f t="shared" si="9"/>
        <v>18017525.419999998</v>
      </c>
      <c r="X21" s="148">
        <f t="shared" si="9"/>
        <v>19393398.560000002</v>
      </c>
      <c r="Y21" s="148">
        <f t="shared" si="9"/>
        <v>21323764.83</v>
      </c>
      <c r="Z21" s="148">
        <f t="shared" si="9"/>
        <v>22958700.38</v>
      </c>
      <c r="AA21" s="148">
        <f t="shared" si="9"/>
        <v>24918694.35</v>
      </c>
      <c r="AB21" s="148">
        <f t="shared" si="9"/>
        <v>25467201.72</v>
      </c>
      <c r="AC21" s="148">
        <f t="shared" si="9"/>
        <v>25385666.39</v>
      </c>
      <c r="AD21" s="148">
        <f t="shared" si="9"/>
        <v>29993857.849999998</v>
      </c>
      <c r="AE21" s="148">
        <f t="shared" si="9"/>
        <v>31223480.198666666</v>
      </c>
      <c r="AF21" s="148">
        <f t="shared" si="9"/>
        <v>22170485.9</v>
      </c>
      <c r="AG21" s="148">
        <f t="shared" si="9"/>
        <v>27457469.15</v>
      </c>
      <c r="AH21" s="148">
        <f t="shared" si="9"/>
        <v>43636103.519999996</v>
      </c>
      <c r="AI21" s="148">
        <f t="shared" si="9"/>
        <v>46303567.24</v>
      </c>
      <c r="AJ21" s="148">
        <f t="shared" si="9"/>
        <v>25030292.42</v>
      </c>
      <c r="AK21" s="147"/>
      <c r="AL21" s="147"/>
      <c r="AM21" s="147"/>
      <c r="AN21" s="147"/>
      <c r="AO21" s="147"/>
    </row>
    <row r="22" spans="1:41" ht="12.75">
      <c r="A22" s="147" t="s">
        <v>108</v>
      </c>
      <c r="B22" s="147"/>
      <c r="C22" s="148">
        <f>+C8</f>
        <v>2806336.14</v>
      </c>
      <c r="D22" s="148">
        <f aca="true" t="shared" si="10" ref="D22:AJ22">+D8</f>
        <v>4030452.43</v>
      </c>
      <c r="E22" s="148">
        <f t="shared" si="10"/>
        <v>4770864.49</v>
      </c>
      <c r="F22" s="148">
        <f t="shared" si="10"/>
        <v>3885288.97</v>
      </c>
      <c r="G22" s="148">
        <f t="shared" si="10"/>
        <v>4236856.75</v>
      </c>
      <c r="H22" s="148">
        <f t="shared" si="10"/>
        <v>4475547.26</v>
      </c>
      <c r="I22" s="148">
        <f t="shared" si="10"/>
        <v>4978444.47</v>
      </c>
      <c r="J22" s="148">
        <f t="shared" si="10"/>
        <v>5174314.03</v>
      </c>
      <c r="K22" s="148">
        <f t="shared" si="10"/>
        <v>5439416.600000001</v>
      </c>
      <c r="L22" s="148">
        <f t="shared" si="10"/>
        <v>5839734.53</v>
      </c>
      <c r="M22" s="148">
        <f t="shared" si="10"/>
        <v>6079458</v>
      </c>
      <c r="N22" s="148">
        <f t="shared" si="10"/>
        <v>5099780.98</v>
      </c>
      <c r="O22" s="148">
        <f t="shared" si="10"/>
        <v>5305388.9</v>
      </c>
      <c r="P22" s="148">
        <f t="shared" si="10"/>
        <v>5994600</v>
      </c>
      <c r="Q22" s="148">
        <f t="shared" si="10"/>
        <v>7049935.87</v>
      </c>
      <c r="R22" s="148">
        <f t="shared" si="10"/>
        <v>8041986.970000001</v>
      </c>
      <c r="S22" s="148">
        <f t="shared" si="10"/>
        <v>8685209</v>
      </c>
      <c r="T22" s="148">
        <f t="shared" si="10"/>
        <v>8861743.12</v>
      </c>
      <c r="U22" s="148">
        <f t="shared" si="10"/>
        <v>7168790</v>
      </c>
      <c r="V22" s="148">
        <f t="shared" si="10"/>
        <v>7688510.34</v>
      </c>
      <c r="W22" s="148">
        <f t="shared" si="10"/>
        <v>9008762.889999999</v>
      </c>
      <c r="X22" s="148">
        <f t="shared" si="10"/>
        <v>9696699.799999999</v>
      </c>
      <c r="Y22" s="148">
        <f t="shared" si="10"/>
        <v>10661780.91</v>
      </c>
      <c r="Z22" s="148">
        <f t="shared" si="10"/>
        <v>11479349.620000001</v>
      </c>
      <c r="AA22" s="148">
        <f t="shared" si="10"/>
        <v>12459347.069999998</v>
      </c>
      <c r="AB22" s="148">
        <f t="shared" si="10"/>
        <v>12733600.51</v>
      </c>
      <c r="AC22" s="148">
        <f t="shared" si="10"/>
        <v>12692833.350000001</v>
      </c>
      <c r="AD22" s="148">
        <f t="shared" si="10"/>
        <v>14996929.58</v>
      </c>
      <c r="AE22" s="148">
        <f t="shared" si="10"/>
        <v>15611739.776666665</v>
      </c>
      <c r="AF22" s="148">
        <f t="shared" si="10"/>
        <v>11085242.93</v>
      </c>
      <c r="AG22" s="148">
        <f t="shared" si="10"/>
        <v>13728733.530000001</v>
      </c>
      <c r="AH22" s="148">
        <f t="shared" si="10"/>
        <v>21818052.11</v>
      </c>
      <c r="AI22" s="148">
        <f t="shared" si="10"/>
        <v>23151784.69</v>
      </c>
      <c r="AJ22" s="148">
        <f t="shared" si="10"/>
        <v>12515146.150000002</v>
      </c>
      <c r="AK22" s="147"/>
      <c r="AL22" s="147"/>
      <c r="AM22" s="147"/>
      <c r="AN22" s="147"/>
      <c r="AO22" s="147"/>
    </row>
    <row r="23" spans="1:41" ht="12.75">
      <c r="A23" s="147" t="s">
        <v>50</v>
      </c>
      <c r="B23" s="147"/>
      <c r="C23" s="148">
        <f>+C11</f>
        <v>3315754.18</v>
      </c>
      <c r="D23" s="148">
        <f aca="true" t="shared" si="11" ref="D23:AJ23">+D11</f>
        <v>3241989.14</v>
      </c>
      <c r="E23" s="148">
        <f t="shared" si="11"/>
        <v>3279854.78</v>
      </c>
      <c r="F23" s="148">
        <f t="shared" si="11"/>
        <v>3238287.18</v>
      </c>
      <c r="G23" s="148">
        <f t="shared" si="11"/>
        <v>3354668.78</v>
      </c>
      <c r="H23" s="148">
        <f t="shared" si="11"/>
        <v>3577377.97</v>
      </c>
      <c r="I23" s="148">
        <f t="shared" si="11"/>
        <v>3784943.86</v>
      </c>
      <c r="J23" s="148">
        <f t="shared" si="11"/>
        <v>3763661.2</v>
      </c>
      <c r="K23" s="148">
        <f t="shared" si="11"/>
        <v>3755867.98</v>
      </c>
      <c r="L23" s="148">
        <f t="shared" si="11"/>
        <v>4061576.5</v>
      </c>
      <c r="M23" s="148">
        <f t="shared" si="11"/>
        <v>4246649</v>
      </c>
      <c r="N23" s="148">
        <f t="shared" si="11"/>
        <v>4004402.77</v>
      </c>
      <c r="O23" s="148">
        <f t="shared" si="11"/>
        <v>4266916.56</v>
      </c>
      <c r="P23" s="148">
        <f t="shared" si="11"/>
        <v>4949761</v>
      </c>
      <c r="Q23" s="148">
        <f t="shared" si="11"/>
        <v>5165594.19</v>
      </c>
      <c r="R23" s="148">
        <f t="shared" si="11"/>
        <v>5371083.55</v>
      </c>
      <c r="S23" s="148">
        <f t="shared" si="11"/>
        <v>5635480</v>
      </c>
      <c r="T23" s="148">
        <f t="shared" si="11"/>
        <v>5663319.09</v>
      </c>
      <c r="U23" s="148">
        <f t="shared" si="11"/>
        <v>4614892</v>
      </c>
      <c r="V23" s="148">
        <f t="shared" si="11"/>
        <v>4894649.65</v>
      </c>
      <c r="W23" s="148">
        <f t="shared" si="11"/>
        <v>5599019.32</v>
      </c>
      <c r="X23" s="148">
        <f t="shared" si="11"/>
        <v>6331765.32</v>
      </c>
      <c r="Y23" s="148">
        <f t="shared" si="11"/>
        <v>6679852.46</v>
      </c>
      <c r="Z23" s="148">
        <f t="shared" si="11"/>
        <v>6996837.34</v>
      </c>
      <c r="AA23" s="148">
        <f t="shared" si="11"/>
        <v>7580191.5200000005</v>
      </c>
      <c r="AB23" s="148">
        <f t="shared" si="11"/>
        <v>7907546.100000001</v>
      </c>
      <c r="AC23" s="148">
        <f t="shared" si="11"/>
        <v>7834465.77</v>
      </c>
      <c r="AD23" s="148">
        <f t="shared" si="11"/>
        <v>8038027.13</v>
      </c>
      <c r="AE23" s="148">
        <f t="shared" si="11"/>
        <v>8442887.83</v>
      </c>
      <c r="AF23" s="148">
        <f t="shared" si="11"/>
        <v>5529194.94</v>
      </c>
      <c r="AG23" s="148">
        <f t="shared" si="11"/>
        <v>5124141.049</v>
      </c>
      <c r="AH23" s="148">
        <f t="shared" si="11"/>
        <v>9387009.2</v>
      </c>
      <c r="AI23" s="148">
        <f t="shared" si="11"/>
        <v>10993961.11</v>
      </c>
      <c r="AJ23" s="148">
        <f t="shared" si="11"/>
        <v>5976047.4799999995</v>
      </c>
      <c r="AK23" s="147"/>
      <c r="AL23" s="147"/>
      <c r="AM23" s="147"/>
      <c r="AN23" s="147"/>
      <c r="AO23" s="147"/>
    </row>
    <row r="24" spans="1:41" ht="12.75">
      <c r="A24" s="147" t="s">
        <v>51</v>
      </c>
      <c r="B24" s="147"/>
      <c r="C24" s="148">
        <f>+C12</f>
        <v>0</v>
      </c>
      <c r="D24" s="148">
        <f aca="true" t="shared" si="12" ref="D24:AJ24">+D12</f>
        <v>0</v>
      </c>
      <c r="E24" s="148">
        <f t="shared" si="12"/>
        <v>0</v>
      </c>
      <c r="F24" s="148">
        <f t="shared" si="12"/>
        <v>6301958.93</v>
      </c>
      <c r="G24" s="148">
        <f t="shared" si="12"/>
        <v>7155208.629999999</v>
      </c>
      <c r="H24" s="148">
        <f t="shared" si="12"/>
        <v>7268550.740000001</v>
      </c>
      <c r="I24" s="148">
        <f t="shared" si="12"/>
        <v>7460786.779999999</v>
      </c>
      <c r="J24" s="148">
        <f t="shared" si="12"/>
        <v>7618615.9</v>
      </c>
      <c r="K24" s="148">
        <f t="shared" si="12"/>
        <v>8129288.840000001</v>
      </c>
      <c r="L24" s="148">
        <f t="shared" si="12"/>
        <v>8651486.9</v>
      </c>
      <c r="M24" s="148">
        <f t="shared" si="12"/>
        <v>9199433</v>
      </c>
      <c r="N24" s="148">
        <f t="shared" si="12"/>
        <v>9555129.67</v>
      </c>
      <c r="O24" s="148">
        <f t="shared" si="12"/>
        <v>10007809.61</v>
      </c>
      <c r="P24" s="148">
        <f t="shared" si="12"/>
        <v>11989197</v>
      </c>
      <c r="Q24" s="148">
        <f t="shared" si="12"/>
        <v>12000408.6</v>
      </c>
      <c r="R24" s="148">
        <f t="shared" si="12"/>
        <v>13255759.650000002</v>
      </c>
      <c r="S24" s="148">
        <f t="shared" si="12"/>
        <v>14046979</v>
      </c>
      <c r="T24" s="148">
        <f t="shared" si="12"/>
        <v>14419494.53</v>
      </c>
      <c r="U24" s="148">
        <f t="shared" si="12"/>
        <v>14511092.13</v>
      </c>
      <c r="V24" s="148">
        <f t="shared" si="12"/>
        <v>15314342.21</v>
      </c>
      <c r="W24" s="148">
        <f t="shared" si="12"/>
        <v>17155885.610000003</v>
      </c>
      <c r="X24" s="148">
        <f t="shared" si="12"/>
        <v>18717494.39</v>
      </c>
      <c r="Y24" s="148">
        <f t="shared" si="12"/>
        <v>19544150.48</v>
      </c>
      <c r="Z24" s="148">
        <f t="shared" si="12"/>
        <v>21401920.900000002</v>
      </c>
      <c r="AA24" s="148">
        <f t="shared" si="12"/>
        <v>23091176.938</v>
      </c>
      <c r="AB24" s="148">
        <f t="shared" si="12"/>
        <v>24434038.220000006</v>
      </c>
      <c r="AC24" s="148">
        <f t="shared" si="12"/>
        <v>25501845.6045</v>
      </c>
      <c r="AD24" s="148">
        <f t="shared" si="12"/>
        <v>27604369.450000003</v>
      </c>
      <c r="AE24" s="148">
        <f t="shared" si="12"/>
        <v>29355203.310000002</v>
      </c>
      <c r="AF24" s="148">
        <f t="shared" si="12"/>
        <v>21761086.11</v>
      </c>
      <c r="AG24" s="148">
        <f t="shared" si="12"/>
        <v>29536394.480000004</v>
      </c>
      <c r="AH24" s="148">
        <f t="shared" si="12"/>
        <v>40089597.699999996</v>
      </c>
      <c r="AI24" s="148">
        <f t="shared" si="12"/>
        <v>42636473.13</v>
      </c>
      <c r="AJ24" s="148">
        <f t="shared" si="12"/>
        <v>22153193.509999998</v>
      </c>
      <c r="AK24" s="147"/>
      <c r="AL24" s="147"/>
      <c r="AM24" s="147"/>
      <c r="AN24" s="147"/>
      <c r="AO24" s="147"/>
    </row>
    <row r="25" spans="1:41" ht="12.7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</row>
    <row r="26" spans="1:41" ht="12.7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</row>
    <row r="70" spans="1:34" ht="12.7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</row>
    <row r="71" spans="1:34" ht="12.7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</row>
    <row r="72" spans="1:34" ht="12.7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</row>
    <row r="73" spans="1:35" ht="12.75">
      <c r="A73" s="147"/>
      <c r="B73" s="147"/>
      <c r="C73" s="147">
        <f aca="true" t="shared" si="13" ref="C73:AF73">+D73-1</f>
        <v>1991</v>
      </c>
      <c r="D73" s="147">
        <f t="shared" si="13"/>
        <v>1992</v>
      </c>
      <c r="E73" s="147">
        <f t="shared" si="13"/>
        <v>1993</v>
      </c>
      <c r="F73" s="147">
        <f t="shared" si="13"/>
        <v>1994</v>
      </c>
      <c r="G73" s="147">
        <f t="shared" si="13"/>
        <v>1995</v>
      </c>
      <c r="H73" s="147">
        <f t="shared" si="13"/>
        <v>1996</v>
      </c>
      <c r="I73" s="147">
        <f t="shared" si="13"/>
        <v>1997</v>
      </c>
      <c r="J73" s="147">
        <f t="shared" si="13"/>
        <v>1998</v>
      </c>
      <c r="K73" s="147">
        <f t="shared" si="13"/>
        <v>1999</v>
      </c>
      <c r="L73" s="147">
        <f t="shared" si="13"/>
        <v>2000</v>
      </c>
      <c r="M73" s="147">
        <f t="shared" si="13"/>
        <v>2001</v>
      </c>
      <c r="N73" s="147">
        <f t="shared" si="13"/>
        <v>2002</v>
      </c>
      <c r="O73" s="147">
        <f t="shared" si="13"/>
        <v>2003</v>
      </c>
      <c r="P73" s="147">
        <f t="shared" si="13"/>
        <v>2004</v>
      </c>
      <c r="Q73" s="147">
        <f t="shared" si="13"/>
        <v>2005</v>
      </c>
      <c r="R73" s="147">
        <f t="shared" si="13"/>
        <v>2006</v>
      </c>
      <c r="S73" s="147">
        <f t="shared" si="13"/>
        <v>2007</v>
      </c>
      <c r="T73" s="147">
        <f t="shared" si="13"/>
        <v>2008</v>
      </c>
      <c r="U73" s="147">
        <f t="shared" si="13"/>
        <v>2009</v>
      </c>
      <c r="V73" s="147">
        <f t="shared" si="13"/>
        <v>2010</v>
      </c>
      <c r="W73" s="147">
        <f t="shared" si="13"/>
        <v>2011</v>
      </c>
      <c r="X73" s="147">
        <f t="shared" si="13"/>
        <v>2012</v>
      </c>
      <c r="Y73" s="147">
        <f t="shared" si="13"/>
        <v>2013</v>
      </c>
      <c r="Z73" s="147">
        <f t="shared" si="13"/>
        <v>2014</v>
      </c>
      <c r="AA73" s="147">
        <f t="shared" si="13"/>
        <v>2015</v>
      </c>
      <c r="AB73" s="147">
        <f t="shared" si="13"/>
        <v>2016</v>
      </c>
      <c r="AC73" s="147">
        <f t="shared" si="13"/>
        <v>2017</v>
      </c>
      <c r="AD73" s="147">
        <f t="shared" si="13"/>
        <v>2018</v>
      </c>
      <c r="AE73" s="3">
        <f t="shared" si="13"/>
        <v>2019</v>
      </c>
      <c r="AF73" s="147">
        <f t="shared" si="13"/>
        <v>2020</v>
      </c>
      <c r="AG73" s="147">
        <f>+AH73-1</f>
        <v>2021</v>
      </c>
      <c r="AH73" s="147">
        <v>2022</v>
      </c>
      <c r="AI73">
        <v>2023</v>
      </c>
    </row>
    <row r="74" spans="1:34" ht="12.75">
      <c r="A74" s="147"/>
      <c r="B74" s="147" t="s">
        <v>47</v>
      </c>
      <c r="C74" s="148">
        <f aca="true" t="shared" si="14" ref="C74:AH74">+C6</f>
        <v>16174179.04</v>
      </c>
      <c r="D74" s="148">
        <f t="shared" si="14"/>
        <v>16961892.400000002</v>
      </c>
      <c r="E74" s="148">
        <f t="shared" si="14"/>
        <v>19996619.880000003</v>
      </c>
      <c r="F74" s="148">
        <f t="shared" si="14"/>
        <v>16452440.76</v>
      </c>
      <c r="G74" s="148">
        <f t="shared" si="14"/>
        <v>18367108.75</v>
      </c>
      <c r="H74" s="148">
        <f t="shared" si="14"/>
        <v>19824567.95</v>
      </c>
      <c r="I74" s="148">
        <f t="shared" si="14"/>
        <v>22280159.580000002</v>
      </c>
      <c r="J74" s="148">
        <f t="shared" si="14"/>
        <v>23398390.82</v>
      </c>
      <c r="K74" s="148">
        <f t="shared" si="14"/>
        <v>26459459.630000003</v>
      </c>
      <c r="L74" s="148">
        <f t="shared" si="14"/>
        <v>29187730.37</v>
      </c>
      <c r="M74" s="148">
        <f t="shared" si="14"/>
        <v>30999229</v>
      </c>
      <c r="N74" s="148">
        <f t="shared" si="14"/>
        <v>25650342.35</v>
      </c>
      <c r="O74" s="148">
        <f t="shared" si="14"/>
        <v>27761842.25</v>
      </c>
      <c r="P74" s="148">
        <f t="shared" si="14"/>
        <v>32424603</v>
      </c>
      <c r="Q74" s="148">
        <f t="shared" si="14"/>
        <v>37575390.230000004</v>
      </c>
      <c r="R74" s="148">
        <f t="shared" si="14"/>
        <v>41468701.60999999</v>
      </c>
      <c r="S74" s="148">
        <f t="shared" si="14"/>
        <v>44681327</v>
      </c>
      <c r="T74" s="148">
        <f t="shared" si="14"/>
        <v>46965591.85</v>
      </c>
      <c r="U74" s="148">
        <f t="shared" si="14"/>
        <v>40702497.64</v>
      </c>
      <c r="V74" s="148">
        <f t="shared" si="14"/>
        <v>44788450.75</v>
      </c>
      <c r="W74" s="148">
        <f t="shared" si="14"/>
        <v>51646055.83999999</v>
      </c>
      <c r="X74" s="148">
        <f t="shared" si="14"/>
        <v>58159031.550000004</v>
      </c>
      <c r="Y74" s="148">
        <f t="shared" si="14"/>
        <v>63919045.89</v>
      </c>
      <c r="Z74" s="148">
        <f t="shared" si="14"/>
        <v>69191842.69999999</v>
      </c>
      <c r="AA74" s="148">
        <f t="shared" si="14"/>
        <v>75512711.61</v>
      </c>
      <c r="AB74" s="148">
        <f t="shared" si="14"/>
        <v>78624663.03999999</v>
      </c>
      <c r="AC74" s="148">
        <f t="shared" si="14"/>
        <v>78188284.64000002</v>
      </c>
      <c r="AD74" s="148">
        <f t="shared" si="14"/>
        <v>88513591.45</v>
      </c>
      <c r="AE74" s="148">
        <f t="shared" si="14"/>
        <v>90970530.71000001</v>
      </c>
      <c r="AF74" s="148">
        <f t="shared" si="14"/>
        <v>61984294.9</v>
      </c>
      <c r="AG74" s="148">
        <f t="shared" si="14"/>
        <v>80097427.99</v>
      </c>
      <c r="AH74" s="148">
        <f t="shared" si="14"/>
        <v>124033307.14000002</v>
      </c>
    </row>
    <row r="75" spans="1:35" ht="12.75">
      <c r="A75" s="147"/>
      <c r="B75" s="147" t="s">
        <v>48</v>
      </c>
      <c r="C75" s="148">
        <f aca="true" t="shared" si="15" ref="C75:AI75">+C7</f>
        <v>7813470.1899999995</v>
      </c>
      <c r="D75" s="148">
        <f t="shared" si="15"/>
        <v>8060904.89</v>
      </c>
      <c r="E75" s="148">
        <f t="shared" si="15"/>
        <v>9541728.98</v>
      </c>
      <c r="F75" s="148">
        <f t="shared" si="15"/>
        <v>7770577.939999999</v>
      </c>
      <c r="G75" s="148">
        <f t="shared" si="15"/>
        <v>8473713.489999998</v>
      </c>
      <c r="H75" s="148">
        <f t="shared" si="15"/>
        <v>8950554.53</v>
      </c>
      <c r="I75" s="148">
        <f t="shared" si="15"/>
        <v>9956889.029999997</v>
      </c>
      <c r="J75" s="148">
        <f t="shared" si="15"/>
        <v>10348629.09</v>
      </c>
      <c r="K75" s="148">
        <f t="shared" si="15"/>
        <v>10878833.26</v>
      </c>
      <c r="L75" s="148">
        <f t="shared" si="15"/>
        <v>11679472.07</v>
      </c>
      <c r="M75" s="148">
        <f t="shared" si="15"/>
        <v>12158910</v>
      </c>
      <c r="N75" s="148">
        <f t="shared" si="15"/>
        <v>10199561.99</v>
      </c>
      <c r="O75" s="148">
        <f t="shared" si="15"/>
        <v>10610780.850000001</v>
      </c>
      <c r="P75" s="148">
        <f t="shared" si="15"/>
        <v>11989197</v>
      </c>
      <c r="Q75" s="148">
        <f t="shared" si="15"/>
        <v>14099868.35</v>
      </c>
      <c r="R75" s="148">
        <f t="shared" si="15"/>
        <v>16083941.870000001</v>
      </c>
      <c r="S75" s="148">
        <f t="shared" si="15"/>
        <v>17370417</v>
      </c>
      <c r="T75" s="148">
        <f t="shared" si="15"/>
        <v>17723486.24</v>
      </c>
      <c r="U75" s="148">
        <f t="shared" si="15"/>
        <v>14337578.94</v>
      </c>
      <c r="V75" s="148">
        <f t="shared" si="15"/>
        <v>15377020.079999998</v>
      </c>
      <c r="W75" s="148">
        <f t="shared" si="15"/>
        <v>18017525.419999998</v>
      </c>
      <c r="X75" s="148">
        <f t="shared" si="15"/>
        <v>19393398.560000002</v>
      </c>
      <c r="Y75" s="148">
        <f t="shared" si="15"/>
        <v>21323764.83</v>
      </c>
      <c r="Z75" s="148">
        <f t="shared" si="15"/>
        <v>22958700.38</v>
      </c>
      <c r="AA75" s="148">
        <f t="shared" si="15"/>
        <v>24918694.35</v>
      </c>
      <c r="AB75" s="148">
        <f t="shared" si="15"/>
        <v>25467201.72</v>
      </c>
      <c r="AC75" s="148">
        <f t="shared" si="15"/>
        <v>25385666.39</v>
      </c>
      <c r="AD75" s="148">
        <f t="shared" si="15"/>
        <v>29993857.849999998</v>
      </c>
      <c r="AE75" s="148">
        <f t="shared" si="15"/>
        <v>31223480.198666666</v>
      </c>
      <c r="AF75" s="148">
        <f t="shared" si="15"/>
        <v>22170485.9</v>
      </c>
      <c r="AG75" s="148">
        <f t="shared" si="15"/>
        <v>27457469.15</v>
      </c>
      <c r="AH75" s="148">
        <f t="shared" si="15"/>
        <v>43636103.519999996</v>
      </c>
      <c r="AI75" s="148">
        <f t="shared" si="15"/>
        <v>46303567.24</v>
      </c>
    </row>
    <row r="76" spans="1:35" ht="12.75">
      <c r="A76" s="147"/>
      <c r="B76" s="147" t="s">
        <v>49</v>
      </c>
      <c r="C76" s="148">
        <f aca="true" t="shared" si="16" ref="C76:AI76">+C8</f>
        <v>2806336.14</v>
      </c>
      <c r="D76" s="148">
        <f t="shared" si="16"/>
        <v>4030452.43</v>
      </c>
      <c r="E76" s="148">
        <f t="shared" si="16"/>
        <v>4770864.49</v>
      </c>
      <c r="F76" s="148">
        <f t="shared" si="16"/>
        <v>3885288.97</v>
      </c>
      <c r="G76" s="148">
        <f t="shared" si="16"/>
        <v>4236856.75</v>
      </c>
      <c r="H76" s="148">
        <f t="shared" si="16"/>
        <v>4475547.26</v>
      </c>
      <c r="I76" s="148">
        <f t="shared" si="16"/>
        <v>4978444.47</v>
      </c>
      <c r="J76" s="148">
        <f t="shared" si="16"/>
        <v>5174314.03</v>
      </c>
      <c r="K76" s="148">
        <f t="shared" si="16"/>
        <v>5439416.600000001</v>
      </c>
      <c r="L76" s="148">
        <f t="shared" si="16"/>
        <v>5839734.53</v>
      </c>
      <c r="M76" s="148">
        <f t="shared" si="16"/>
        <v>6079458</v>
      </c>
      <c r="N76" s="148">
        <f t="shared" si="16"/>
        <v>5099780.98</v>
      </c>
      <c r="O76" s="148">
        <f t="shared" si="16"/>
        <v>5305388.9</v>
      </c>
      <c r="P76" s="148">
        <f t="shared" si="16"/>
        <v>5994600</v>
      </c>
      <c r="Q76" s="148">
        <f t="shared" si="16"/>
        <v>7049935.87</v>
      </c>
      <c r="R76" s="148">
        <f t="shared" si="16"/>
        <v>8041986.970000001</v>
      </c>
      <c r="S76" s="148">
        <f t="shared" si="16"/>
        <v>8685209</v>
      </c>
      <c r="T76" s="148">
        <f t="shared" si="16"/>
        <v>8861743.12</v>
      </c>
      <c r="U76" s="148">
        <f t="shared" si="16"/>
        <v>7168790</v>
      </c>
      <c r="V76" s="148">
        <f t="shared" si="16"/>
        <v>7688510.34</v>
      </c>
      <c r="W76" s="148">
        <f t="shared" si="16"/>
        <v>9008762.889999999</v>
      </c>
      <c r="X76" s="148">
        <f t="shared" si="16"/>
        <v>9696699.799999999</v>
      </c>
      <c r="Y76" s="148">
        <f t="shared" si="16"/>
        <v>10661780.91</v>
      </c>
      <c r="Z76" s="148">
        <f t="shared" si="16"/>
        <v>11479349.620000001</v>
      </c>
      <c r="AA76" s="148">
        <f t="shared" si="16"/>
        <v>12459347.069999998</v>
      </c>
      <c r="AB76" s="148">
        <f t="shared" si="16"/>
        <v>12733600.51</v>
      </c>
      <c r="AC76" s="148">
        <f t="shared" si="16"/>
        <v>12692833.350000001</v>
      </c>
      <c r="AD76" s="148">
        <f t="shared" si="16"/>
        <v>14996929.58</v>
      </c>
      <c r="AE76" s="148">
        <f t="shared" si="16"/>
        <v>15611739.776666665</v>
      </c>
      <c r="AF76" s="148">
        <f t="shared" si="16"/>
        <v>11085242.93</v>
      </c>
      <c r="AG76" s="148">
        <f t="shared" si="16"/>
        <v>13728733.530000001</v>
      </c>
      <c r="AH76" s="148">
        <f t="shared" si="16"/>
        <v>21818052.11</v>
      </c>
      <c r="AI76" s="148">
        <f t="shared" si="16"/>
        <v>23151784.69</v>
      </c>
    </row>
    <row r="77" spans="1:35" ht="12.75">
      <c r="A77" s="147"/>
      <c r="B77" s="147" t="s">
        <v>50</v>
      </c>
      <c r="C77" s="148">
        <f aca="true" t="shared" si="17" ref="C77:AI77">+C11</f>
        <v>3315754.18</v>
      </c>
      <c r="D77" s="148">
        <f t="shared" si="17"/>
        <v>3241989.14</v>
      </c>
      <c r="E77" s="148">
        <f t="shared" si="17"/>
        <v>3279854.78</v>
      </c>
      <c r="F77" s="148">
        <f t="shared" si="17"/>
        <v>3238287.18</v>
      </c>
      <c r="G77" s="148">
        <f t="shared" si="17"/>
        <v>3354668.78</v>
      </c>
      <c r="H77" s="148">
        <f t="shared" si="17"/>
        <v>3577377.97</v>
      </c>
      <c r="I77" s="148">
        <f t="shared" si="17"/>
        <v>3784943.86</v>
      </c>
      <c r="J77" s="148">
        <f t="shared" si="17"/>
        <v>3763661.2</v>
      </c>
      <c r="K77" s="148">
        <f t="shared" si="17"/>
        <v>3755867.98</v>
      </c>
      <c r="L77" s="148">
        <f t="shared" si="17"/>
        <v>4061576.5</v>
      </c>
      <c r="M77" s="148">
        <f t="shared" si="17"/>
        <v>4246649</v>
      </c>
      <c r="N77" s="148">
        <f t="shared" si="17"/>
        <v>4004402.77</v>
      </c>
      <c r="O77" s="148">
        <f t="shared" si="17"/>
        <v>4266916.56</v>
      </c>
      <c r="P77" s="148">
        <f t="shared" si="17"/>
        <v>4949761</v>
      </c>
      <c r="Q77" s="148">
        <f t="shared" si="17"/>
        <v>5165594.19</v>
      </c>
      <c r="R77" s="148">
        <f t="shared" si="17"/>
        <v>5371083.55</v>
      </c>
      <c r="S77" s="148">
        <f t="shared" si="17"/>
        <v>5635480</v>
      </c>
      <c r="T77" s="148">
        <f t="shared" si="17"/>
        <v>5663319.09</v>
      </c>
      <c r="U77" s="148">
        <f t="shared" si="17"/>
        <v>4614892</v>
      </c>
      <c r="V77" s="148">
        <f t="shared" si="17"/>
        <v>4894649.65</v>
      </c>
      <c r="W77" s="148">
        <f t="shared" si="17"/>
        <v>5599019.32</v>
      </c>
      <c r="X77" s="148">
        <f t="shared" si="17"/>
        <v>6331765.32</v>
      </c>
      <c r="Y77" s="148">
        <f t="shared" si="17"/>
        <v>6679852.46</v>
      </c>
      <c r="Z77" s="148">
        <f t="shared" si="17"/>
        <v>6996837.34</v>
      </c>
      <c r="AA77" s="148">
        <f t="shared" si="17"/>
        <v>7580191.5200000005</v>
      </c>
      <c r="AB77" s="148">
        <f t="shared" si="17"/>
        <v>7907546.100000001</v>
      </c>
      <c r="AC77" s="148">
        <f t="shared" si="17"/>
        <v>7834465.77</v>
      </c>
      <c r="AD77" s="148">
        <f t="shared" si="17"/>
        <v>8038027.13</v>
      </c>
      <c r="AE77" s="148">
        <f t="shared" si="17"/>
        <v>8442887.83</v>
      </c>
      <c r="AF77" s="148">
        <f t="shared" si="17"/>
        <v>5529194.94</v>
      </c>
      <c r="AG77" s="148">
        <f t="shared" si="17"/>
        <v>5124141.049</v>
      </c>
      <c r="AH77" s="148">
        <f t="shared" si="17"/>
        <v>9387009.2</v>
      </c>
      <c r="AI77" s="148">
        <f t="shared" si="17"/>
        <v>10993961.11</v>
      </c>
    </row>
    <row r="78" spans="1:35" ht="12.75">
      <c r="A78" s="147"/>
      <c r="B78" s="147" t="s">
        <v>51</v>
      </c>
      <c r="C78" s="148">
        <f aca="true" t="shared" si="18" ref="C78:AI78">+C12</f>
        <v>0</v>
      </c>
      <c r="D78" s="148">
        <f t="shared" si="18"/>
        <v>0</v>
      </c>
      <c r="E78" s="148">
        <f t="shared" si="18"/>
        <v>0</v>
      </c>
      <c r="F78" s="148">
        <f t="shared" si="18"/>
        <v>6301958.93</v>
      </c>
      <c r="G78" s="148">
        <f t="shared" si="18"/>
        <v>7155208.629999999</v>
      </c>
      <c r="H78" s="148">
        <f t="shared" si="18"/>
        <v>7268550.740000001</v>
      </c>
      <c r="I78" s="148">
        <f t="shared" si="18"/>
        <v>7460786.779999999</v>
      </c>
      <c r="J78" s="148">
        <f t="shared" si="18"/>
        <v>7618615.9</v>
      </c>
      <c r="K78" s="148">
        <f t="shared" si="18"/>
        <v>8129288.840000001</v>
      </c>
      <c r="L78" s="148">
        <f t="shared" si="18"/>
        <v>8651486.9</v>
      </c>
      <c r="M78" s="148">
        <f t="shared" si="18"/>
        <v>9199433</v>
      </c>
      <c r="N78" s="148">
        <f t="shared" si="18"/>
        <v>9555129.67</v>
      </c>
      <c r="O78" s="148">
        <f t="shared" si="18"/>
        <v>10007809.61</v>
      </c>
      <c r="P78" s="148">
        <f t="shared" si="18"/>
        <v>11989197</v>
      </c>
      <c r="Q78" s="148">
        <f t="shared" si="18"/>
        <v>12000408.6</v>
      </c>
      <c r="R78" s="148">
        <f t="shared" si="18"/>
        <v>13255759.650000002</v>
      </c>
      <c r="S78" s="148">
        <f t="shared" si="18"/>
        <v>14046979</v>
      </c>
      <c r="T78" s="148">
        <f t="shared" si="18"/>
        <v>14419494.53</v>
      </c>
      <c r="U78" s="148">
        <f t="shared" si="18"/>
        <v>14511092.13</v>
      </c>
      <c r="V78" s="148">
        <f t="shared" si="18"/>
        <v>15314342.21</v>
      </c>
      <c r="W78" s="148">
        <f t="shared" si="18"/>
        <v>17155885.610000003</v>
      </c>
      <c r="X78" s="148">
        <f t="shared" si="18"/>
        <v>18717494.39</v>
      </c>
      <c r="Y78" s="148">
        <f t="shared" si="18"/>
        <v>19544150.48</v>
      </c>
      <c r="Z78" s="148">
        <f t="shared" si="18"/>
        <v>21401920.900000002</v>
      </c>
      <c r="AA78" s="148">
        <f t="shared" si="18"/>
        <v>23091176.938</v>
      </c>
      <c r="AB78" s="148">
        <f t="shared" si="18"/>
        <v>24434038.220000006</v>
      </c>
      <c r="AC78" s="148">
        <f t="shared" si="18"/>
        <v>25501845.6045</v>
      </c>
      <c r="AD78" s="148">
        <f t="shared" si="18"/>
        <v>27604369.450000003</v>
      </c>
      <c r="AE78" s="148">
        <f t="shared" si="18"/>
        <v>29355203.310000002</v>
      </c>
      <c r="AF78" s="148">
        <f t="shared" si="18"/>
        <v>21761086.11</v>
      </c>
      <c r="AG78" s="148">
        <f t="shared" si="18"/>
        <v>29536394.480000004</v>
      </c>
      <c r="AH78" s="148">
        <f t="shared" si="18"/>
        <v>40089597.699999996</v>
      </c>
      <c r="AI78" s="148">
        <f t="shared" si="18"/>
        <v>42636473.13</v>
      </c>
    </row>
    <row r="79" spans="1:34" ht="12.75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</row>
    <row r="80" spans="1:34" ht="12.7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</row>
    <row r="81" spans="1:34" ht="12.7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</row>
    <row r="82" spans="1:34" ht="12.75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</row>
    <row r="83" spans="1:34" ht="12.75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</row>
    <row r="84" spans="1:34" ht="12.7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</row>
    <row r="85" spans="1:34" ht="12.7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</row>
    <row r="86" spans="1:34" ht="12.7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</row>
    <row r="87" spans="1:34" ht="12.75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</row>
    <row r="88" spans="1:34" ht="12.75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</row>
    <row r="89" spans="1:34" ht="12.75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Miami-Dade County, FL,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DADE COUNTY</dc:creator>
  <cp:keywords/>
  <dc:description/>
  <cp:lastModifiedBy>Eagle, Allen (TC)</cp:lastModifiedBy>
  <cp:lastPrinted>2022-02-02T17:29:32Z</cp:lastPrinted>
  <dcterms:created xsi:type="dcterms:W3CDTF">1998-09-04T14:30:34Z</dcterms:created>
  <dcterms:modified xsi:type="dcterms:W3CDTF">2024-04-01T14:11:03Z</dcterms:modified>
  <cp:category/>
  <cp:version/>
  <cp:contentType/>
  <cp:contentStatus/>
</cp:coreProperties>
</file>